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70" activeTab="2"/>
  </bookViews>
  <sheets>
    <sheet name="附件1" sheetId="2" r:id="rId1"/>
    <sheet name="附件2" sheetId="1" r:id="rId2"/>
    <sheet name="附件3" sheetId="17" r:id="rId3"/>
    <sheet name="附件4" sheetId="16" r:id="rId4"/>
    <sheet name="12月" sheetId="4" state="hidden" r:id="rId5"/>
    <sheet name="11月" sheetId="5" state="hidden" r:id="rId6"/>
    <sheet name="10月" sheetId="6" state="hidden" r:id="rId7"/>
    <sheet name="9月" sheetId="7" state="hidden" r:id="rId8"/>
    <sheet name="8月" sheetId="8" state="hidden" r:id="rId9"/>
    <sheet name="7月" sheetId="9" state="hidden" r:id="rId10"/>
    <sheet name="6月" sheetId="10" state="hidden" r:id="rId11"/>
    <sheet name="5月" sheetId="11" state="hidden" r:id="rId12"/>
    <sheet name="4月" sheetId="12" state="hidden" r:id="rId13"/>
    <sheet name="3月" sheetId="13" state="hidden" r:id="rId14"/>
    <sheet name="2月" sheetId="14" state="hidden" r:id="rId15"/>
    <sheet name="1月" sheetId="15" state="hidden" r:id="rId16"/>
  </sheets>
  <definedNames>
    <definedName name="_xlnm._FilterDatabase" localSheetId="0" hidden="1">附件1!$A$4:$K$382</definedName>
    <definedName name="_xlnm._FilterDatabase" localSheetId="9" hidden="1">'7月'!$A$3:$N$38</definedName>
    <definedName name="_xlnm._FilterDatabase" localSheetId="10" hidden="1">'6月'!$A$1:$M$37</definedName>
    <definedName name="_xlnm._FilterDatabase" localSheetId="12" hidden="1">'4月'!$A$1:$N$39</definedName>
    <definedName name="_xlnm._FilterDatabase" localSheetId="13" hidden="1">'3月'!$A$1:$N$38</definedName>
    <definedName name="_xlnm._FilterDatabase" localSheetId="14" hidden="1">'2月'!$A$1:$N$35</definedName>
    <definedName name="_xlnm._FilterDatabase" localSheetId="15" hidden="1">'1月'!$A$1:$N$32</definedName>
    <definedName name="_xlnm._FilterDatabase" localSheetId="6" hidden="1">'10月'!$C$5:$C$35</definedName>
    <definedName name="_xlnm._FilterDatabase" localSheetId="11" hidden="1">'5月'!$M$5:$M$35</definedName>
    <definedName name="_xlnm._FilterDatabase" localSheetId="8" hidden="1">'8月'!$B$5:$B$35</definedName>
    <definedName name="_xlnm.Print_Area" localSheetId="9">'7月'!$A$1:$N$38</definedName>
    <definedName name="_xlnm.Print_Area" localSheetId="8">'8月'!$A$1:$N$38</definedName>
    <definedName name="_xlnm.Print_Area" localSheetId="7">'9月'!$A$1:$N$37</definedName>
    <definedName name="_xlnm.Print_Area" localSheetId="2">附件3!$A$1:$H$66</definedName>
    <definedName name="_xlnm.Print_Titles" localSheetId="2">附件3!$2:$3</definedName>
  </definedNames>
  <calcPr calcId="144525"/>
</workbook>
</file>

<file path=xl/sharedStrings.xml><?xml version="1.0" encoding="utf-8"?>
<sst xmlns="http://schemas.openxmlformats.org/spreadsheetml/2006/main" count="1654" uniqueCount="577">
  <si>
    <t>附件1</t>
  </si>
  <si>
    <t>澧县海创垃圾进场情况明细表</t>
  </si>
  <si>
    <t>单位：吨</t>
  </si>
  <si>
    <t>序号</t>
  </si>
  <si>
    <t>日期</t>
  </si>
  <si>
    <t>新生垃圾</t>
  </si>
  <si>
    <t>填埋场垃圾</t>
  </si>
  <si>
    <t>澧县垃圾总量</t>
  </si>
  <si>
    <t>非澧县生活垃圾</t>
  </si>
  <si>
    <t>总进场垃圾量</t>
  </si>
  <si>
    <t>合计</t>
  </si>
  <si>
    <t>总计</t>
  </si>
  <si>
    <t>附件2</t>
  </si>
  <si>
    <t>澧县垃圾焚烧发电厂2019年垃圾处理费拨付表</t>
  </si>
  <si>
    <t>时间</t>
  </si>
  <si>
    <t>垃圾处理数量</t>
  </si>
  <si>
    <t>单价</t>
  </si>
  <si>
    <t>垃圾处理费</t>
  </si>
  <si>
    <t>不足保底量补偿垃圾费</t>
  </si>
  <si>
    <t>拨付金额（元）</t>
  </si>
  <si>
    <t>新生垃圾（吨）</t>
  </si>
  <si>
    <t>存量垃圾（吨）</t>
  </si>
  <si>
    <t>新生垃圾单价（元/吨）</t>
  </si>
  <si>
    <t>存量垃圾单价（元/吨）</t>
  </si>
  <si>
    <t>新生垃圾处理费（元）</t>
  </si>
  <si>
    <t>存量垃圾处理费（元）</t>
  </si>
  <si>
    <t>不足保底量（吨）</t>
  </si>
  <si>
    <t>不足保底单价（元/吨）</t>
  </si>
  <si>
    <t>不足保底垃圾费（元）</t>
  </si>
  <si>
    <t>2019年3季度因生产线设备检修，将12000吨未焚烧垃圾暂存填埋场，原计划待4季度处理后在4季度垃圾处理费中扣除，因4季度垃圾处理未超过保底量，抵扣时间顺延至下一周期</t>
  </si>
  <si>
    <t>附件3</t>
  </si>
  <si>
    <t>2019年澧县垃圾发电厂垃圾处理费专项奖励资金绩效评价评分表</t>
  </si>
  <si>
    <t>一级指标</t>
  </si>
  <si>
    <t>二级指标</t>
  </si>
  <si>
    <t>三级指标</t>
  </si>
  <si>
    <t>分值</t>
  </si>
  <si>
    <t>指标解释</t>
  </si>
  <si>
    <t>指标评分说明</t>
  </si>
  <si>
    <t>评分</t>
  </si>
  <si>
    <t>评分依据</t>
  </si>
  <si>
    <t>决策　(23分)</t>
  </si>
  <si>
    <t>项目立项　</t>
  </si>
  <si>
    <t>立项依据充分性</t>
  </si>
  <si>
    <t>项目立项是否符合法律法规、相关政策、发展规划以及部门职责，用以反映和考核项目立项依据情况。</t>
  </si>
  <si>
    <t>评价要点：</t>
  </si>
  <si>
    <t>《关于进一步加强城市生活垃圾焚烧处理工作的意见》（建城[2016]227号）、《澧县生活垃圾焚烧处理项目特许经营协议》、《澧县生活垃圾焚烧发电项目投资协议》（澧合审【2016】4号）</t>
  </si>
  <si>
    <t>①项目立项是否符合国家法律法规、国民经济发展规划和相关政策；</t>
  </si>
  <si>
    <t>②项目立项是否符合行业发展规划和政策要求；</t>
  </si>
  <si>
    <t>③项目立项是否与部门职责范围相符，属于部门履职所需；</t>
  </si>
  <si>
    <t>④项目是否属于公共财政支持范围，是否符合中央、地方事权支出责任划分原则；</t>
  </si>
  <si>
    <t>⑤项目是否与相关部门同类项目或部门内部相关项目重复。                                   每小项1分，每违反一项扣1分</t>
  </si>
  <si>
    <t>立项程序规范性</t>
  </si>
  <si>
    <t>项目申请、设立过程是否符合相关要求，用以反映和考核项目立项的规范情况。</t>
  </si>
  <si>
    <t>项目开展前进行了项目可行性研究</t>
  </si>
  <si>
    <t>①项目是否按照规定的程序申请设立；</t>
  </si>
  <si>
    <t>②审批文件、材料是否符合相关要求；</t>
  </si>
  <si>
    <t>③事前是否已经过必要的可行性研究、专家论证、风险评估、绩效评估、集体决策。
每小项1分，每违反一项扣1分</t>
  </si>
  <si>
    <t>绩效目标　</t>
  </si>
  <si>
    <t>绩效目标合理性</t>
  </si>
  <si>
    <t>项目所设定的绩效目标是否依据充分，是否符合客观实际，用以反映和考核项目绩效目标与项目实施的相符情况。</t>
  </si>
  <si>
    <t>绩效目标设置完整、相关、合理，与投资资金相匹配</t>
  </si>
  <si>
    <t>①项目是否有绩效目标，绩效目标是否完整</t>
  </si>
  <si>
    <t>②项目绩效目标与实际工作内容是否具有相关性；</t>
  </si>
  <si>
    <t>③项目预期产出效益和效果是否符合正常的业绩水平；</t>
  </si>
  <si>
    <t>④是否与预算确定的项目投资额或资金量相匹配。</t>
  </si>
  <si>
    <t>每小项1分，每违反一项扣1分</t>
  </si>
  <si>
    <t>绩效指标明确性</t>
  </si>
  <si>
    <t>依据绩效目标设定的绩效指标是否清晰、细化、可衡量等，用以反映和考核项目绩效目标的明细化情况。</t>
  </si>
  <si>
    <t>部分绩效指标的指标值不合理，数量指标与质量指标过于简单，缺少细化量化的指标，不能对项目的产出做出全面的评价</t>
  </si>
  <si>
    <t>①是否将项目绩效目标细化分解为具体的绩效指标；</t>
  </si>
  <si>
    <t>②是否通过清晰、可衡量的指标值予以体现；</t>
  </si>
  <si>
    <t>③是否与项目目标任务数或计划数相对应。
每小项1分，每违反一项扣1分</t>
  </si>
  <si>
    <t>资金投入</t>
  </si>
  <si>
    <t>预算编制科学性</t>
  </si>
  <si>
    <t>项目预算编制是否经过科学论证、有明确标准，资金额度与年度目标是否相适应，用以反映和考核项目预算编制的科学性、合理性情况。</t>
  </si>
  <si>
    <t>预算额度测算中对新生垃圾与存量垃圾的日处理量测算依据不充分，未经过科学论证</t>
  </si>
  <si>
    <t>①预算编制是否经过科学论证；</t>
  </si>
  <si>
    <t>②预算内容与项目内容是否匹配；</t>
  </si>
  <si>
    <t>③预算额度测算依据是否充分，是否按照标准编制；</t>
  </si>
  <si>
    <t>④预算确定的项目投资额或资金量是否与工作任务相匹配。
每小项1分，每违反一项扣1分</t>
  </si>
  <si>
    <t>资金分配合理性</t>
  </si>
  <si>
    <t>项目预算资金分配是否有测算依据，与补助单位或地方实际是否相适应，用以反映和考核项目预算资金分配的科学性、合理性情况。</t>
  </si>
  <si>
    <t>资金分配合理</t>
  </si>
  <si>
    <t>①预算资金分配依据是否充分；</t>
  </si>
  <si>
    <t>②资金分配额度是否合理，与项目单位或地方实际是否相适应。                                               每小项2分，每违反一项扣2分</t>
  </si>
  <si>
    <t>过程(17分)</t>
  </si>
  <si>
    <t>资金管理</t>
  </si>
  <si>
    <t>资金到位率</t>
  </si>
  <si>
    <t>实际到位资金与预算资金的比率，用以反映和考核资金落实情况对项目实施的总体保障程度。</t>
  </si>
  <si>
    <t>资金到位率=（实际到位资金/预算资金）×100%。</t>
  </si>
  <si>
    <t>资金到位率100%</t>
  </si>
  <si>
    <t>实际到位资金：一定时期（本年度或项目期）内落实到具体项目的资金。</t>
  </si>
  <si>
    <t>预算资金：一定时期（本年度或项目期）内预算安排到具体项目的资金。本项得分=资金到位率*3</t>
  </si>
  <si>
    <t>预算执行率</t>
  </si>
  <si>
    <t>项目预算资金是否按照计划执行，用以反映或考核项目预算执行情况。</t>
  </si>
  <si>
    <t>预算执行率=（实际支出资金/实际到位资金）×100%。</t>
  </si>
  <si>
    <t>预算执行率=747.83/1164.80*100%=64.20%</t>
  </si>
  <si>
    <t>实际支出资金：一定时期（本年度或项目期）内项目实际拨付的资金。执行率≥85%计3分，85%&gt;执行率≥80%计2.5分，80%&gt;执行率≥70%计2分，70%&gt;执行率≥60%计1分，执行率小于60%不计分。</t>
  </si>
  <si>
    <t>资金使用合规性</t>
  </si>
  <si>
    <t>项目资金使用是否符合相关的财务管理制度规定，用以反映和考核项目资金的规范运行情况。</t>
  </si>
  <si>
    <t>资金使用合规</t>
  </si>
  <si>
    <t>①是否符合国家财经法规和财务管理制度以及有关专项资金管理办法的规定；</t>
  </si>
  <si>
    <t>②资金的拨付是否有完整的审批程序和手续；</t>
  </si>
  <si>
    <t>③是否符合项目预算批复或合同规定的用途；</t>
  </si>
  <si>
    <t>④是否存在截留、挤占、挪用、虚列支出等情况。
每小项1分，每违反一项扣1分</t>
  </si>
  <si>
    <t>组织实施</t>
  </si>
  <si>
    <t>管理制度健全性</t>
  </si>
  <si>
    <t>项目实施单位的财务和业务管理制度是否健全，用以反映和考核财务和业务管理制度对项目顺利实施的保障情况。</t>
  </si>
  <si>
    <t>制订了《澧县城市管理事务中心专项资金管理办法》、《澧县城镇生活垃圾处理服务费管理办法》</t>
  </si>
  <si>
    <t>①是否已制定或具有相应的财务和业务管理制度；</t>
  </si>
  <si>
    <t>②财务和业务管理制度是否合法、合规、完整。
每小项1.5分，每违反一项扣1.5分</t>
  </si>
  <si>
    <t>制度执行有效性</t>
  </si>
  <si>
    <t>项目实施是否符合相关管理规定，用以反映和考核相关管理制度的有效执行情况。</t>
  </si>
  <si>
    <t>实地勘查两次均未见澧县环卫的计量人员，澧县生活垃圾处理服务费管理办法规定的县环卫派每班2人专门计量员未执行到位</t>
  </si>
  <si>
    <t>①是否遵守相关法律法规和相关管理规定；</t>
  </si>
  <si>
    <t>②项目调整及支出调整手续是否完备；</t>
  </si>
  <si>
    <t>③项目合同书、验收报告、技术鉴定等资料是否齐全并及时归档；</t>
  </si>
  <si>
    <t>④项目实施的人员条件、场地设备、信息支撑等是否落实到位。
每小项1分，每违反一项扣1分</t>
  </si>
  <si>
    <t>产出(36分)</t>
  </si>
  <si>
    <t>产出数量</t>
  </si>
  <si>
    <t>实际完成率</t>
  </si>
  <si>
    <t>年处理生活垃圾量完成率</t>
  </si>
  <si>
    <t>2019年年处理垃圾量18.20万吨。满分4分，得分=4*实际完成率，实际完成率=（实际产出数/计划产出数）×100%。实际完成率超过100%按100%计算。</t>
  </si>
  <si>
    <t>实际完成10.08万吨，完成率为55.38%</t>
  </si>
  <si>
    <t>全年正常运行工作天数完成率</t>
  </si>
  <si>
    <t>2019年全年正常运行工作天数为全年天数的95%。满分2分，得分=2*实际完成率，实际完成率=（实际产出数/计划产出数）×100%。实际完成率超过100%按100%计算。</t>
  </si>
  <si>
    <t>实际正常运行90.14%</t>
  </si>
  <si>
    <t>全县生活垃圾清运完成率</t>
  </si>
  <si>
    <t>2019年全年全年生活垃圾清运率为99%。满分2分，得分=2*实际完成率，实际完成率=（实际产出数/计划产出数）×100%。实际完成率超过100%按100%计算。</t>
  </si>
  <si>
    <t>2019年实际生活垃圾清运率达99%以上</t>
  </si>
  <si>
    <t>全年发电量与上网电量完成率</t>
  </si>
  <si>
    <t>2019年发电量达5200万kwh，上网电量达4300万kwh满分4分，得分=4*实际完成率，实际完成率=（实际产出数/计划产出数）×100%。实际完成率超过100%按100%计算。</t>
  </si>
  <si>
    <t>全年发电量5290.22万kwh
全年上网电量 4316.05万kwh</t>
  </si>
  <si>
    <t>产出质量</t>
  </si>
  <si>
    <t>质量达标率</t>
  </si>
  <si>
    <t>环保达标率</t>
  </si>
  <si>
    <t>满分5分，生活垃圾焚烧炉排放烟气中污染物浓度不超过生活垃圾焚烧污染控制标准中规定的限值根据生态环境部分对公司的环保监测报表检查，发现超标1次扣1分，扣完为止。</t>
  </si>
  <si>
    <t>各项环保指标均达标，达标率100%</t>
  </si>
  <si>
    <t>生活垃圾焚烧炉性能指标完成率</t>
  </si>
  <si>
    <r>
      <rPr>
        <sz val="10"/>
        <rFont val="宋体"/>
        <charset val="134"/>
      </rPr>
      <t>满分3分，考核指标为：炉膛内焚烧温度≥850℃；炉膛内烟气停留时间≥2秒；焚烧炉渣热灼减率≤5%。</t>
    </r>
    <r>
      <rPr>
        <sz val="10"/>
        <rFont val="宋体"/>
        <charset val="134"/>
      </rPr>
      <t>全部达到计3分，每小项未达到，扣1分。</t>
    </r>
  </si>
  <si>
    <t>生活垃圾焚烧炉性能指标完成率100%</t>
  </si>
  <si>
    <t>生活垃圾运输</t>
  </si>
  <si>
    <t>满分3分，生活垃圾运输是否采取密闭措施，是否发生垃圾遗撒、气味泄漏和污水滴漏的现象，发现违反一项扣1分，扣完为止。</t>
  </si>
  <si>
    <t>部分垃圾车未采取密闭措施，道路上有垃圾遗落的现象</t>
  </si>
  <si>
    <t>垃圾焚烧运行情况记录是否完整真实</t>
  </si>
  <si>
    <t>满分3分，每日应如实记载废物接收情况、入炉情况、设施运行参数以及环境监测数据等运行情况，发现有缺少或不真实的1项扣0.5分，扣完为止。</t>
  </si>
  <si>
    <t>每日如实记载废物接收情况、入炉情况、设施运行参数以及环境监测数据等运行情况</t>
  </si>
  <si>
    <t>产出时效</t>
  </si>
  <si>
    <t>完成及时性</t>
  </si>
  <si>
    <t>垃圾处理及时性</t>
  </si>
  <si>
    <t>满分3分，每天送达的垃圾能及时地在当天处理完成，不积累垃圾，不分流垃圾至填埋场，垃圾处理及时率95%。得分=3*实际完成率实际完成率=（实际产出数/计划产出数）×100%。实际完成率超过100%按100%计算。</t>
  </si>
  <si>
    <t>2019年三季度有17天垃圾分流至填埋场,垃圾处理及时率为95.34%</t>
  </si>
  <si>
    <t>处理费拨付及时性</t>
  </si>
  <si>
    <t>满分3分，垃圾处理费季度结算一次，在每季度第一个月的15日前结清上季度费用，超时完成1次扣1分，扣完为止。</t>
  </si>
  <si>
    <t>2019年三季度的垃圾处理费拨付时间延迟一个月，四季度的垃圾处理费拨付时间延迟了两个月，但考虑到是由于疫情的影响，故未扣分 。</t>
  </si>
  <si>
    <t>产出成本</t>
  </si>
  <si>
    <t>成本节约率</t>
  </si>
  <si>
    <t>垃圾处理费每吨成本</t>
  </si>
  <si>
    <t xml:space="preserve">成本节约率=[（计划成本-实际成本）/计划成本]×100%
实际成本：环卫处实际支付处理费平均到每吨的成本支出。
计划成本：新鲜垃圾的成本为60元/吨，存量垃圾的成本为76元/吨。                                                              成本节约率达到0%及以上计4分，达到-15%-0%计3分，达到-25%-0%计2分，达到-25%及以下不计分  </t>
  </si>
  <si>
    <t>由于每个季度的垃圾处理量均未达到保底量，需按保底量结算垃圾处理费，故成本有增加，成本节约率为-22.93%</t>
  </si>
  <si>
    <t>效益　(24分)</t>
  </si>
  <si>
    <t>项目效益　</t>
  </si>
  <si>
    <t>生态效益</t>
  </si>
  <si>
    <t>项目实施所产生的生态效益。</t>
  </si>
  <si>
    <t>有效地减少对土地资源的占用，延长垃圾填埋场的使用年限；消除垃圾中大量有害病菌和有毒物质，可有效地控制二次污染；变废为宝，产出电能，节约煤炭资源。满分5分，可根据问卷调查和座谈了解的情况酌情计分。</t>
  </si>
  <si>
    <t>生活垃圾处理达到了减量化、无害化、资源化的生态效益</t>
  </si>
  <si>
    <t>社会效益</t>
  </si>
  <si>
    <t>项目实施所产生的社会效益。</t>
  </si>
  <si>
    <t>为市民提供良好的生活环境，提高全民环境卫生意识；提供当地居民就业机会。满分5分，可根据问卷调查和座谈了解的情况酌情计分。</t>
  </si>
  <si>
    <t>提高城市环境质量，从而提高城市形象，提升澧县的投资和旅游环境，合理安排了富余劳动力，增加了就业机会。</t>
  </si>
  <si>
    <t>经济效益</t>
  </si>
  <si>
    <t>项目实施所产生的经济效益。</t>
  </si>
  <si>
    <t>利用焚烧垃圾产生的热量进行发电，将垃圾转化为可用的电力资源（每吨垃圾可发电250-350度），焚烧产生的炉渣进行适当处理后可用于混凝土添加料、制作建材、填路基等。满分5分，可根据问卷调查和座谈了解的情况酌情计分。</t>
  </si>
  <si>
    <t>充分实现资源再利用，2019年澧县海创共实现总收入为3476.38万元，盈利1907.68万元。</t>
  </si>
  <si>
    <t>项目可持续性</t>
  </si>
  <si>
    <t>项目未来可持续性</t>
  </si>
  <si>
    <t>满分5分，保障垃圾焚烧发电厂的正常运营，使垃圾发电项目持续地对经济、社会、生态发挥效益。酌情计分。</t>
  </si>
  <si>
    <t>保障了垃圾焚烧发电厂的正常运行，使垃圾焚烧发电项目持续地对经济、社会、生态发挥效益。</t>
  </si>
  <si>
    <t>满意率</t>
  </si>
  <si>
    <t>社会公众或服务对象对项目实施效果的满意程度。</t>
  </si>
  <si>
    <t>对周边居民、垃圾运输司机等进行问卷调查，满意率≥85%计4分，85%&gt;满意率≥80%计3分，80%&gt;满意率≥70%计2分，70%&gt;满意率≥60%计1分，，满意率小于60%不计分。</t>
  </si>
  <si>
    <t>社会公众或服务对象满意度为72%。</t>
  </si>
  <si>
    <t>附件4</t>
  </si>
  <si>
    <t>澧县垃圾焚烧发电项目社会满意度调查汇总情况表</t>
  </si>
  <si>
    <t>1、您平时是否能了解到垃圾焚烧发电的知识？</t>
  </si>
  <si>
    <t xml:space="preserve">较少 </t>
  </si>
  <si>
    <t xml:space="preserve">一般 </t>
  </si>
  <si>
    <t xml:space="preserve">较多 </t>
  </si>
  <si>
    <t>2、您是否认为垃圾焚烧发电可以缓解城市垃圾处理压力？</t>
  </si>
  <si>
    <t>是</t>
  </si>
  <si>
    <t>否</t>
  </si>
  <si>
    <t>3、您认为垃圾焚烧烟气的排放是否对空气质量有影响？</t>
  </si>
  <si>
    <t>4、您是否在空气中闻到臭味？</t>
  </si>
  <si>
    <t>5、您是否认为相比垃圾填埋处理，垃圾焚烧发电是更好的处理方式？</t>
  </si>
  <si>
    <t>6、如果居住地建有垃圾焚烧发电厂，您会考虑搬迁到别的地方吗？</t>
  </si>
  <si>
    <t>7、您是否认为垃圾焚烧发电厂的建设会限制居住地周边区域的发展？</t>
  </si>
  <si>
    <t>8、您是否认为垃圾焚烧发电厂选址科学？</t>
  </si>
  <si>
    <t>9、您对澧县的垃圾焚烧发电项目是否有建议或意见？</t>
  </si>
  <si>
    <t>垃圾场往来味道大，减速带拐弯处长期掉垃圾，路面清理不及时导致臭味大；烟尘大；红垃圾车掉垃圾，蓝垃圾车返程时尾部有时挂垃圾，有空气污染。</t>
  </si>
  <si>
    <t>综合得分63分</t>
  </si>
  <si>
    <t>监测数据报表</t>
  </si>
  <si>
    <t>废气监测数据报表监控点名称：废气总排口   数据类型：日数据   时间：2019-12-01~2019-12-31</t>
  </si>
  <si>
    <t>监测时间</t>
  </si>
  <si>
    <t>废气监控点排放量(立方米)</t>
  </si>
  <si>
    <t>烟尘实测修正浓度(毫克/立方米)</t>
  </si>
  <si>
    <t>烟尘折算修正浓度(毫克/立方米)</t>
  </si>
  <si>
    <t>二氧化硫实测修正浓度(毫克/立方米)</t>
  </si>
  <si>
    <t>二氧化硫折算修正浓度(毫克/立方米)</t>
  </si>
  <si>
    <t>氮氧化物实测修正浓度(毫克/立方米)</t>
  </si>
  <si>
    <t>氮氧化物折算修正浓度(毫克/立方米)</t>
  </si>
  <si>
    <t>一氧化碳实测修正浓度(毫克/立方米)</t>
  </si>
  <si>
    <t>一氧化碳折算修正浓度(毫克/立方米)</t>
  </si>
  <si>
    <t>氯化氢实测修正浓度(毫克/立方米)</t>
  </si>
  <si>
    <t>氯化氢折算修正浓度(毫克/立方米)</t>
  </si>
  <si>
    <t>氧含量(%)</t>
  </si>
  <si>
    <t>备注</t>
  </si>
  <si>
    <t>2019-12-01 00:00:00</t>
  </si>
  <si>
    <t>停运</t>
  </si>
  <si>
    <t/>
  </si>
  <si>
    <t>2019-12-02 00:00:00</t>
  </si>
  <si>
    <t>2019-12-03 00:00:00</t>
  </si>
  <si>
    <t>2019-12-04 00:00:00</t>
  </si>
  <si>
    <t>2019-12-05 00:00:00</t>
  </si>
  <si>
    <t>2019-12-06 00:00:00</t>
  </si>
  <si>
    <t>2019-12-07 00:00:00</t>
  </si>
  <si>
    <t>2019-12-08 00:00:00</t>
  </si>
  <si>
    <t>2019-12-09 00:00:00</t>
  </si>
  <si>
    <t>2019-12-10 00:00:00</t>
  </si>
  <si>
    <t>2019-12-11 00:00:00</t>
  </si>
  <si>
    <t>2019-12-12 00:00:00</t>
  </si>
  <si>
    <t>2019-12-13 00:00:00</t>
  </si>
  <si>
    <t>2019-12-14 00:00:00</t>
  </si>
  <si>
    <t>2019-12-15 00:00:00</t>
  </si>
  <si>
    <t>2019-12-16 00:00:00</t>
  </si>
  <si>
    <t>2019-12-17 00:00:00</t>
  </si>
  <si>
    <t>2019-12-18 00:00:00</t>
  </si>
  <si>
    <t>2019-12-19 00:00:00</t>
  </si>
  <si>
    <t>2019-12-20 00:00:00</t>
  </si>
  <si>
    <t>2019-12-21 00:00:00</t>
  </si>
  <si>
    <t>2019-12-22 00:00:00</t>
  </si>
  <si>
    <t>2019-12-23 00:00:00</t>
  </si>
  <si>
    <t>2019-12-24 00:00:00</t>
  </si>
  <si>
    <t>2019-12-25 00:00:00</t>
  </si>
  <si>
    <t>2019-12-26 00:00:00</t>
  </si>
  <si>
    <t>2019-12-27 00:00:00</t>
  </si>
  <si>
    <t>2019-12-28 00:00:00</t>
  </si>
  <si>
    <t>2019-12-29 00:00:00</t>
  </si>
  <si>
    <t>2019-12-30 00:00:00</t>
  </si>
  <si>
    <t>2019-12-31 00:00:00</t>
  </si>
  <si>
    <t>最小值</t>
  </si>
  <si>
    <t>最大值</t>
  </si>
  <si>
    <t>平均值</t>
  </si>
  <si>
    <t>废气监测数据报表监控点名称：废气总排口   数据类型：日数据   时间：2019-11-01~2019-11-30</t>
  </si>
  <si>
    <t>2019-11-01 00:00:00</t>
  </si>
  <si>
    <t>2019-11-02 00:00:00</t>
  </si>
  <si>
    <t>2019-11-03 00:00:00</t>
  </si>
  <si>
    <t>2019-11-04 00:00:00</t>
  </si>
  <si>
    <t>2019-11-05 00:00:00</t>
  </si>
  <si>
    <t>2019-11-06 00:00:00</t>
  </si>
  <si>
    <t>2019-11-07 00:00:00</t>
  </si>
  <si>
    <t>2019-11-08 00:00:00</t>
  </si>
  <si>
    <t>2019-11-09 00:00:00</t>
  </si>
  <si>
    <t>2019-11-10 00:00:00</t>
  </si>
  <si>
    <t>2019-11-11 00:00:00</t>
  </si>
  <si>
    <t>2019-11-12 00:00:00</t>
  </si>
  <si>
    <t>2019-11-13 00:00:00</t>
  </si>
  <si>
    <t>2019-11-14 00:00:00</t>
  </si>
  <si>
    <t>2019-11-15 00:00:00</t>
  </si>
  <si>
    <t>2019-11-16 00:00:00</t>
  </si>
  <si>
    <t>2019-11-17 00:00:00</t>
  </si>
  <si>
    <t>2019-11-18 00:00:00</t>
  </si>
  <si>
    <t>2019-11-19 00:00:00</t>
  </si>
  <si>
    <t>2019-11-20 00:00:00</t>
  </si>
  <si>
    <t>2019-11-21 00:00:00</t>
  </si>
  <si>
    <t>2019-11-22 00:00:00</t>
  </si>
  <si>
    <t>2019-11-23 00:00:00</t>
  </si>
  <si>
    <t>2019-11-24 00:00:00</t>
  </si>
  <si>
    <t>2019-11-25 00:00:00</t>
  </si>
  <si>
    <t>2019-11-26 00:00:00</t>
  </si>
  <si>
    <t>2019-11-27 00:00:00</t>
  </si>
  <si>
    <t>2019-11-28 00:00:00</t>
  </si>
  <si>
    <t>2019-11-29 00:00:00</t>
  </si>
  <si>
    <t>2019-11-30 00:00:00</t>
  </si>
  <si>
    <t>废气监测数据报表监控点名称：废气总排口   数据类型：日数据   时间：2019-10-01~2019-10-31</t>
  </si>
  <si>
    <t>2019-10-01 00:00:00</t>
  </si>
  <si>
    <t>2019-10-02 00:00:00</t>
  </si>
  <si>
    <t>2019-10-03 00:00:00</t>
  </si>
  <si>
    <t>2019-10-04 00:00:00</t>
  </si>
  <si>
    <t>2019-10-05 00:00:00</t>
  </si>
  <si>
    <t>2019-10-06 00:00:00</t>
  </si>
  <si>
    <t>2019-10-07 00:00:00</t>
  </si>
  <si>
    <t>2019-10-08 00:00:00</t>
  </si>
  <si>
    <t>2019-10-09 00:00:00</t>
  </si>
  <si>
    <t>2019-10-10 00:00:00</t>
  </si>
  <si>
    <t>2019-10-11 00:00:00</t>
  </si>
  <si>
    <t>2019-10-12 00:00:00</t>
  </si>
  <si>
    <t>2019-10-13 00:00:00</t>
  </si>
  <si>
    <t>2019-10-14 00:00:00</t>
  </si>
  <si>
    <t>2019-10-15 00:00:00</t>
  </si>
  <si>
    <t>2019-10-16 00:00:00</t>
  </si>
  <si>
    <t>2019-10-17 00:00:00</t>
  </si>
  <si>
    <t>2019-10-18 00:00:00</t>
  </si>
  <si>
    <t>2019-10-19 00:00:00</t>
  </si>
  <si>
    <t>2019-10-20 00:00:00</t>
  </si>
  <si>
    <t>2019-10-21 00:00:00</t>
  </si>
  <si>
    <t>2019-10-22 00:00:00</t>
  </si>
  <si>
    <t>2019-10-23 00:00:00</t>
  </si>
  <si>
    <t>2019-10-24 00:00:00</t>
  </si>
  <si>
    <t>2019-10-25 00:00:00</t>
  </si>
  <si>
    <t>2019-10-26 00:00:00</t>
  </si>
  <si>
    <t>2019-10-27 00:00:00</t>
  </si>
  <si>
    <t>2019-10-28 00:00:00</t>
  </si>
  <si>
    <t>2019-10-29 00:00:00</t>
  </si>
  <si>
    <t>2019-10-30 00:00:00</t>
  </si>
  <si>
    <t>2019-10-31 00:00:00</t>
  </si>
  <si>
    <t>废气监测数据报表监控点名称：废气总排口   数据类型：日数据   时间：2019-09-01~2019-09-30</t>
  </si>
  <si>
    <t>2019-09-01 00:00:00</t>
  </si>
  <si>
    <t>2019-09-02 00:00:00</t>
  </si>
  <si>
    <t>2019-09-03 00:00:00</t>
  </si>
  <si>
    <t>2019-09-04 00:00:00</t>
  </si>
  <si>
    <t>2019-09-05 00:00:00</t>
  </si>
  <si>
    <t>2019-09-06 00:00:00</t>
  </si>
  <si>
    <t>2019-09-07 00:00:00</t>
  </si>
  <si>
    <t>2019-09-08 00:00:00</t>
  </si>
  <si>
    <t>2019-09-09 00:00:00</t>
  </si>
  <si>
    <t>2019-09-10 00:00:00</t>
  </si>
  <si>
    <t>2019-09-11 00:00:00</t>
  </si>
  <si>
    <t>2019-09-12 00:00:00</t>
  </si>
  <si>
    <t>2019-09-13 00:00:00</t>
  </si>
  <si>
    <t>2019-09-14 00:00:00</t>
  </si>
  <si>
    <t>2019-09-15 00:00:00</t>
  </si>
  <si>
    <t>2019-09-16 00:00:00</t>
  </si>
  <si>
    <t>2019-09-17 00:00:00</t>
  </si>
  <si>
    <t>2019-09-18 00:00:00</t>
  </si>
  <si>
    <t>2019-09-19 00:00:00</t>
  </si>
  <si>
    <t>2019-09-20 00:00:00</t>
  </si>
  <si>
    <t>2019-09-21 00:00:00</t>
  </si>
  <si>
    <t>2019-09-22 00:00:00</t>
  </si>
  <si>
    <t>2019-09-23 00:00:00</t>
  </si>
  <si>
    <t>2019-09-24 00:00:00</t>
  </si>
  <si>
    <t>2019-09-25 00:00:00</t>
  </si>
  <si>
    <t>2019-09-26 00:00:00</t>
  </si>
  <si>
    <t>2019-09-27 00:00:00</t>
  </si>
  <si>
    <t>2019-09-28 00:00:00</t>
  </si>
  <si>
    <t>2019-09-29 00:00:00</t>
  </si>
  <si>
    <t>2019-09-30 00:00:00</t>
  </si>
  <si>
    <t>废气监测数据报表监控点名称：废气总排口   数据类型：日数据   时间：2019-08-01~2019-08-31</t>
  </si>
  <si>
    <t>2019-08-01 00:00:00</t>
  </si>
  <si>
    <t>2019-08-02 00:00:00</t>
  </si>
  <si>
    <t>2019-08-03 00:00:00</t>
  </si>
  <si>
    <t>2019-08-04 00:00:00</t>
  </si>
  <si>
    <t>2019-08-05 00:00:00</t>
  </si>
  <si>
    <t>2019-08-06 00:00:00</t>
  </si>
  <si>
    <t>2019-08-07 00:00:00</t>
  </si>
  <si>
    <t>2019-08-08 00:00:00</t>
  </si>
  <si>
    <t>2019-08-09 00:00:00</t>
  </si>
  <si>
    <t>2019-08-10 00:00:00</t>
  </si>
  <si>
    <t>2019-08-11 00:00:00</t>
  </si>
  <si>
    <t>2019-08-12 00:00:00</t>
  </si>
  <si>
    <t>2019-08-13 00:00:00</t>
  </si>
  <si>
    <t>2019-08-14 00:00:00</t>
  </si>
  <si>
    <t>2019-08-15 00:00:00</t>
  </si>
  <si>
    <t>2019-08-16 00:00:00</t>
  </si>
  <si>
    <t>2019-08-17 00:00:00</t>
  </si>
  <si>
    <t>2019-08-18 00:00:00</t>
  </si>
  <si>
    <t>2019-08-19 00:00:00</t>
  </si>
  <si>
    <t>2019-08-20 00:00:00</t>
  </si>
  <si>
    <t>2019-08-21 00:00:00</t>
  </si>
  <si>
    <t>2019-08-22 00:00:00</t>
  </si>
  <si>
    <t>2019-08-23 00:00:00</t>
  </si>
  <si>
    <t>2019-08-24 00:00:00</t>
  </si>
  <si>
    <t>2019-08-25 00:00:00</t>
  </si>
  <si>
    <t>2019-08-26 00:00:00</t>
  </si>
  <si>
    <t>2019-08-27 00:00:00</t>
  </si>
  <si>
    <t>2019-08-28 00:00:00</t>
  </si>
  <si>
    <t>2019-08-29 00:00:00</t>
  </si>
  <si>
    <t>2019-08-30 00:00:00</t>
  </si>
  <si>
    <t>2019-08-31 00:00:00</t>
  </si>
  <si>
    <t>标准时间</t>
  </si>
  <si>
    <t>运行时间（h）</t>
  </si>
  <si>
    <t>风量（m3/h）</t>
  </si>
  <si>
    <t>粉尘排放量(kg)</t>
  </si>
  <si>
    <t>SO2排放量(kg)</t>
  </si>
  <si>
    <t>NOx排放量(kg)</t>
  </si>
  <si>
    <t>HCl排放量(kg)</t>
  </si>
  <si>
    <t>CO排放量(kg)</t>
  </si>
  <si>
    <t>环保税相关</t>
  </si>
  <si>
    <t>烟尘当量值</t>
  </si>
  <si>
    <t>SO2</t>
  </si>
  <si>
    <t>NOx</t>
  </si>
  <si>
    <t>HCl</t>
  </si>
  <si>
    <t>CO</t>
  </si>
  <si>
    <t>烟尘排放当量（kg）</t>
  </si>
  <si>
    <t>废气监测数据报表监控点名称：废气总排口   数据类型：日数据   时间：2019-07-01~2019-07-31</t>
  </si>
  <si>
    <t>废气监测数据报表监控点名称：废气总排口   数据类型：日数据   时间：2019-06-01~2019-06-30</t>
  </si>
  <si>
    <t>2019-06-01 00:00:00</t>
  </si>
  <si>
    <t>2019-06-02 00:00:00</t>
  </si>
  <si>
    <t>2019-06-03 00:00:00</t>
  </si>
  <si>
    <t>2019-06-04 00:00:00</t>
  </si>
  <si>
    <t>2019-06-05 00:00:00</t>
  </si>
  <si>
    <t>2019-06-06 00:00:00</t>
  </si>
  <si>
    <t>2019-06-07 00:00:00</t>
  </si>
  <si>
    <t>2019-06-08 00:00:00</t>
  </si>
  <si>
    <t>2019-06-09 00:00:00</t>
  </si>
  <si>
    <t>2019-06-10 00:00:00</t>
  </si>
  <si>
    <t>2019-06-11 00:00:00</t>
  </si>
  <si>
    <t>2019-06-12 00:00:00</t>
  </si>
  <si>
    <t>2019-06-13 00:00:00</t>
  </si>
  <si>
    <t>2019-06-14 00:00:00</t>
  </si>
  <si>
    <t>2019-06-15 00:00:00</t>
  </si>
  <si>
    <t>2019-06-16 00:00:00</t>
  </si>
  <si>
    <t>2019-06-17 00:00:00</t>
  </si>
  <si>
    <t>2019-06-18 00:00:00</t>
  </si>
  <si>
    <t>2019-06-19 00:00:00</t>
  </si>
  <si>
    <t>2019-06-20 00:00:00</t>
  </si>
  <si>
    <t>2019-06-21 00:00:00</t>
  </si>
  <si>
    <t>2019-06-22 00:00:00</t>
  </si>
  <si>
    <t>2019-06-23 00:00:00</t>
  </si>
  <si>
    <t>2019-06-24 00:00:00</t>
  </si>
  <si>
    <t>2019-06-25 00:00:00</t>
  </si>
  <si>
    <t>2019-06-26 00:00:00</t>
  </si>
  <si>
    <t>2019-06-27 00:00:00</t>
  </si>
  <si>
    <t>2019-06-28 00:00:00</t>
  </si>
  <si>
    <t>2019-06-29 00:00:00</t>
  </si>
  <si>
    <t>2019-06-30 00:00:00</t>
  </si>
  <si>
    <t>标准值</t>
  </si>
  <si>
    <t>废气监测数据报表监控点名称：澧县海创环保科技有限责任公司废气总排口   数据类型：日数据   时间：2019-05-01~2019-05-31</t>
  </si>
  <si>
    <t>2019-05-01 00:00:00</t>
  </si>
  <si>
    <t>2019-05-02 00:00:00</t>
  </si>
  <si>
    <t>2019-05-03 00:00:00</t>
  </si>
  <si>
    <t>2019-05-04 00:00:00</t>
  </si>
  <si>
    <t>2019-05-05 00:00:00</t>
  </si>
  <si>
    <t>2019-05-06 00:00:00</t>
  </si>
  <si>
    <t>2019-05-07 00:00:00</t>
  </si>
  <si>
    <t>2019-05-08 00:00:00</t>
  </si>
  <si>
    <t>2019-05-09 00:00:00</t>
  </si>
  <si>
    <t>2019-05-10 00:00:00</t>
  </si>
  <si>
    <t>2019-05-11 00:00:00</t>
  </si>
  <si>
    <t>2019-05-12 00:00:00</t>
  </si>
  <si>
    <t>2019-05-13 00:00:00</t>
  </si>
  <si>
    <t>2019-05-14 00:00:00</t>
  </si>
  <si>
    <t>2019-05-15 00:00:00</t>
  </si>
  <si>
    <t>2019-05-16 00:00:00</t>
  </si>
  <si>
    <t>2019-05-17 00:00:00</t>
  </si>
  <si>
    <t>2019-05-18 00:00:00</t>
  </si>
  <si>
    <t>2019-05-19 00:00:00</t>
  </si>
  <si>
    <t>2019-05-20 00:00:00</t>
  </si>
  <si>
    <t>2019-05-21 00:00:00</t>
  </si>
  <si>
    <t>2019-05-22 00:00:00</t>
  </si>
  <si>
    <t>2019-05-23 00:00:00</t>
  </si>
  <si>
    <t>2019-05-24 00:00:00</t>
  </si>
  <si>
    <t>2019-05-25 00:00:00</t>
  </si>
  <si>
    <t>2019-05-26 00:00:00</t>
  </si>
  <si>
    <t>2019-05-27 00:00:00</t>
  </si>
  <si>
    <t>2019-05-28 00:00:00</t>
  </si>
  <si>
    <t>2019-05-29 00:00:00</t>
  </si>
  <si>
    <t>2019-05-30 00:00:00</t>
  </si>
  <si>
    <t>2019-05-31 00:00:00</t>
  </si>
  <si>
    <t>废气监测数据报表监控点名称：澧县海创环保科技有限责任公司    废气总排口   数据类型：日数据   时间：2019-04-01~2019-04-30</t>
  </si>
  <si>
    <t>2019-04-01 00:00:00</t>
  </si>
  <si>
    <t>2019-04-02 00:00:00</t>
  </si>
  <si>
    <t>2019-04-03 00:00:00</t>
  </si>
  <si>
    <t>2019-04-04 00:00:00</t>
  </si>
  <si>
    <t>2019-04-05 00:00:00</t>
  </si>
  <si>
    <t>2019-04-06 00:00:00</t>
  </si>
  <si>
    <t>2019-04-07 00:00:00</t>
  </si>
  <si>
    <t>2019-04-08 00:00:00</t>
  </si>
  <si>
    <t>2019-04-09 00:00:00</t>
  </si>
  <si>
    <t>2019-04-10 00:00:00</t>
  </si>
  <si>
    <t>2019-04-11 00:00:00</t>
  </si>
  <si>
    <t>2019-04-12 00:00:00</t>
  </si>
  <si>
    <t>2019-04-13 00:00:00</t>
  </si>
  <si>
    <t>2019-04-14 00:00:00</t>
  </si>
  <si>
    <t>2019-04-15 00:00:00</t>
  </si>
  <si>
    <t>2019-04-16 00:00:00</t>
  </si>
  <si>
    <t>2019-04-17 00:00:00</t>
  </si>
  <si>
    <t>2019-04-18 00:00:00</t>
  </si>
  <si>
    <t>2019-04-19 00:00:00</t>
  </si>
  <si>
    <t>2019-04-20 00:00:00</t>
  </si>
  <si>
    <t>2019-04-21 00:00:00</t>
  </si>
  <si>
    <t>2019-04-22 00:00:00</t>
  </si>
  <si>
    <t>2019-04-23 00:00:00</t>
  </si>
  <si>
    <t>2019-04-24 00:00:00</t>
  </si>
  <si>
    <t>2019-04-25 00:00:00</t>
  </si>
  <si>
    <t>2019-04-26 00:00:00</t>
  </si>
  <si>
    <t>2019-04-27 00:00:00</t>
  </si>
  <si>
    <t>2019-04-28 00:00:00</t>
  </si>
  <si>
    <t>2019-04-29 00:00:00</t>
  </si>
  <si>
    <t>2019-04-30 00:00:00</t>
  </si>
  <si>
    <t>平均值：</t>
  </si>
  <si>
    <t>废气监测数据报表监控点名称：澧县海创废气总排口   数据类型：日数据   时间：2019-03-01~2019-03-31</t>
  </si>
  <si>
    <t>2019-03-01 00:00:00</t>
  </si>
  <si>
    <t>2019-03-02 00:00:00</t>
  </si>
  <si>
    <t>2019-03-03 00:00:00</t>
  </si>
  <si>
    <t>2019-03-04 00:00:00</t>
  </si>
  <si>
    <t>2019-03-05 00:00:00</t>
  </si>
  <si>
    <t>2019-03-06 00:00:00</t>
  </si>
  <si>
    <t>2019-03-07 00:00:00</t>
  </si>
  <si>
    <t>2019-03-08 00:00:00</t>
  </si>
  <si>
    <t>2019-03-09 00:00:00</t>
  </si>
  <si>
    <t>2019-03-10 00:00:00</t>
  </si>
  <si>
    <t>2019-03-11 00:00:00</t>
  </si>
  <si>
    <t>2019-03-12 00:00:00</t>
  </si>
  <si>
    <t>2019-03-13 00:00:00</t>
  </si>
  <si>
    <t>2019-03-14 00:00:00</t>
  </si>
  <si>
    <t>2019-03-15 00:00:00</t>
  </si>
  <si>
    <t>2019-03-16 00:00:00</t>
  </si>
  <si>
    <t>2019-03-17 00:00:00</t>
  </si>
  <si>
    <t>2019-03-18 00:00:00</t>
  </si>
  <si>
    <t>2019-03-19 00:00:00</t>
  </si>
  <si>
    <t>2019-03-20 00:00:00</t>
  </si>
  <si>
    <t>2019-03-21 00:00:00</t>
  </si>
  <si>
    <t>2019-03-22 00:00:00</t>
  </si>
  <si>
    <t>2019-03-23 00:00:00</t>
  </si>
  <si>
    <t>2019-03-24 00:00:00</t>
  </si>
  <si>
    <t>2019-03-25 00:00:00</t>
  </si>
  <si>
    <t>2019-03-26 00:00:00</t>
  </si>
  <si>
    <t>2019-03-27 00:00:00</t>
  </si>
  <si>
    <t>2019-03-28 00:00:00</t>
  </si>
  <si>
    <t>2019-03-29 00:00:00</t>
  </si>
  <si>
    <t>2019-03-30 00:00:00</t>
  </si>
  <si>
    <t>2019-03-31 00:00:00</t>
  </si>
  <si>
    <t>废气监测数据报表监控点名称：澧县海创废气总排口   数据类型：日数据   时间：2019-02-01~2019-02-28</t>
  </si>
  <si>
    <t>2019-02-01 00:00:00</t>
  </si>
  <si>
    <t>2019-02-02 00:00:00</t>
  </si>
  <si>
    <t>2019-02-03 00:00:00</t>
  </si>
  <si>
    <t>2019-02-04 00:00:00</t>
  </si>
  <si>
    <t>2019-02-05 00:00:00</t>
  </si>
  <si>
    <t>2019-02-06 00:00:00</t>
  </si>
  <si>
    <t>2019-02-07 00:00:00</t>
  </si>
  <si>
    <t>2019-02-08 00:00:00</t>
  </si>
  <si>
    <t>2019-02-09 00:00:00</t>
  </si>
  <si>
    <t>2019-02-10 00:00:00</t>
  </si>
  <si>
    <t>2019-02-11 00:00:00</t>
  </si>
  <si>
    <t>2019-02-12 00:00:00</t>
  </si>
  <si>
    <t>2019-02-13 00:00:00</t>
  </si>
  <si>
    <t>2019-02-14 00:00:00</t>
  </si>
  <si>
    <t>2019-02-15 00:00:00</t>
  </si>
  <si>
    <t>2019-02-16 00:00:00</t>
  </si>
  <si>
    <t>2019-02-17 00:00:00</t>
  </si>
  <si>
    <t>2019-02-18 00:00:00</t>
  </si>
  <si>
    <t>2019-02-19 00:00:00</t>
  </si>
  <si>
    <t>2019-02-20 00:00:00</t>
  </si>
  <si>
    <t>2019-02-21 00:00:00</t>
  </si>
  <si>
    <t>2019-02-22 00:00:00</t>
  </si>
  <si>
    <t>2019-02-23 00:00:00</t>
  </si>
  <si>
    <t>2019-02-24 00:00:00</t>
  </si>
  <si>
    <t>2019-02-25 00:00:00</t>
  </si>
  <si>
    <t>2019-02-26 00:00:00</t>
  </si>
  <si>
    <t>2019-02-27 00:00:00</t>
  </si>
  <si>
    <t>2019-02-28 00:00:00</t>
  </si>
  <si>
    <t>废气监测数据报表监控点名称：澧县海创1#废气总排口   数据类型：日数据   时间：2019-01-01~2019-03-31</t>
  </si>
  <si>
    <t>2019-01-01 00:00:00</t>
  </si>
  <si>
    <t>2019-01-02 00:00:00</t>
  </si>
  <si>
    <t>2019-01-03 00:00:00</t>
  </si>
  <si>
    <t>2019-01-04 00:00:00</t>
  </si>
  <si>
    <t>2019-01-05 00:00:00</t>
  </si>
  <si>
    <t>2019-01-06 00:00:00</t>
  </si>
  <si>
    <t>2019-01-07 00:00:00</t>
  </si>
  <si>
    <t>2019-01-08 00:00:00</t>
  </si>
  <si>
    <t>2019-01-13 00:00:00</t>
  </si>
  <si>
    <t>2019-01-14 00:00:00</t>
  </si>
  <si>
    <t>2019-01-15 00:00:00</t>
  </si>
  <si>
    <t>2019-01-16 00:00:00</t>
  </si>
  <si>
    <t>2019-01-17 00:00:00</t>
  </si>
  <si>
    <t>2019-01-18 00:00:00</t>
  </si>
  <si>
    <t>2019-01-19 00:00:00</t>
  </si>
  <si>
    <t>2019-01-20 00:00:00</t>
  </si>
  <si>
    <t>2019-01-21 00:00:00</t>
  </si>
  <si>
    <t>2019-01-22 00:00:00</t>
  </si>
  <si>
    <t>2019-01-23 00:00:00</t>
  </si>
  <si>
    <t>2019-01-24 00:00:00</t>
  </si>
  <si>
    <t>2019-01-25 00:00:00</t>
  </si>
  <si>
    <t>2019-01-26 00:00:00</t>
  </si>
  <si>
    <t>2019-01-29 00:00:00</t>
  </si>
  <si>
    <t>2019-01-30 00:00:00</t>
  </si>
  <si>
    <t>2019-01-31 00:00:00</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</si>
</sst>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00_ "/>
    <numFmt numFmtId="177" formatCode="0.00_ "/>
    <numFmt numFmtId="178" formatCode="0.0_ "/>
  </numFmts>
  <fonts count="36">
    <font>
      <sz val="11"/>
      <color theme="1"/>
      <name val="等线"/>
      <charset val="134"/>
      <scheme val="minor"/>
    </font>
    <font>
      <sz val="12"/>
      <color theme="1"/>
      <name val="黑体"/>
      <charset val="134"/>
    </font>
    <font>
      <b/>
      <sz val="8"/>
      <color theme="1"/>
      <name val="等线"/>
      <charset val="134"/>
      <scheme val="minor"/>
    </font>
    <font>
      <sz val="8"/>
      <color theme="1"/>
      <name val="等线"/>
      <charset val="134"/>
      <scheme val="minor"/>
    </font>
    <font>
      <b/>
      <sz val="16"/>
      <color theme="1"/>
      <name val="等线"/>
      <charset val="134"/>
      <scheme val="minor"/>
    </font>
    <font>
      <sz val="12"/>
      <color theme="1"/>
      <name val="等线"/>
      <charset val="134"/>
      <scheme val="minor"/>
    </font>
    <font>
      <sz val="10"/>
      <color theme="1"/>
      <name val="等线"/>
      <charset val="134"/>
      <scheme val="minor"/>
    </font>
    <font>
      <sz val="12"/>
      <name val="宋体"/>
      <charset val="134"/>
    </font>
    <font>
      <sz val="10"/>
      <name val="宋体"/>
      <charset val="134"/>
    </font>
    <font>
      <b/>
      <sz val="16"/>
      <color rgb="FF000000"/>
      <name val="等线 Light"/>
      <charset val="134"/>
      <scheme val="major"/>
    </font>
    <font>
      <sz val="11"/>
      <color rgb="FF000000"/>
      <name val="黑体"/>
      <charset val="134"/>
    </font>
    <font>
      <sz val="10"/>
      <color rgb="FF000000"/>
      <name val="黑体"/>
      <charset val="134"/>
    </font>
    <font>
      <sz val="11"/>
      <color rgb="FF000000"/>
      <name val="宋体"/>
      <charset val="134"/>
    </font>
    <font>
      <sz val="10"/>
      <color rgb="FF000000"/>
      <name val="宋体"/>
      <charset val="134"/>
    </font>
    <font>
      <sz val="11"/>
      <name val="宋体"/>
      <charset val="134"/>
    </font>
    <font>
      <b/>
      <sz val="20"/>
      <color theme="1"/>
      <name val="等线"/>
      <charset val="134"/>
      <scheme val="minor"/>
    </font>
    <font>
      <b/>
      <sz val="11"/>
      <color theme="1"/>
      <name val="等线"/>
      <charset val="134"/>
      <scheme val="minor"/>
    </font>
    <font>
      <sz val="11"/>
      <color theme="1"/>
      <name val="等线"/>
      <charset val="0"/>
      <scheme val="minor"/>
    </font>
    <font>
      <sz val="11"/>
      <color theme="0"/>
      <name val="等线"/>
      <charset val="0"/>
      <scheme val="minor"/>
    </font>
    <font>
      <u/>
      <sz val="11"/>
      <color rgb="FF800080"/>
      <name val="等线"/>
      <charset val="0"/>
      <scheme val="minor"/>
    </font>
    <font>
      <sz val="11"/>
      <color rgb="FF9C0006"/>
      <name val="等线"/>
      <charset val="0"/>
      <scheme val="minor"/>
    </font>
    <font>
      <sz val="11"/>
      <color rgb="FFFA7D00"/>
      <name val="等线"/>
      <charset val="0"/>
      <scheme val="minor"/>
    </font>
    <font>
      <b/>
      <sz val="11"/>
      <color theme="3"/>
      <name val="等线"/>
      <charset val="134"/>
      <scheme val="minor"/>
    </font>
    <font>
      <sz val="11"/>
      <color rgb="FFFF0000"/>
      <name val="等线"/>
      <charset val="0"/>
      <scheme val="minor"/>
    </font>
    <font>
      <sz val="11"/>
      <color rgb="FF3F3F76"/>
      <name val="等线"/>
      <charset val="0"/>
      <scheme val="minor"/>
    </font>
    <font>
      <u/>
      <sz val="11"/>
      <color rgb="FF0000FF"/>
      <name val="等线"/>
      <charset val="0"/>
      <scheme val="minor"/>
    </font>
    <font>
      <b/>
      <sz val="18"/>
      <color theme="3"/>
      <name val="等线"/>
      <charset val="134"/>
      <scheme val="minor"/>
    </font>
    <font>
      <sz val="11"/>
      <color rgb="FF9C6500"/>
      <name val="等线"/>
      <charset val="0"/>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b/>
      <sz val="11"/>
      <color theme="1"/>
      <name val="等线"/>
      <charset val="0"/>
      <scheme val="minor"/>
    </font>
    <font>
      <sz val="11"/>
      <color rgb="FF006100"/>
      <name val="等线"/>
      <charset val="0"/>
      <scheme val="minor"/>
    </font>
  </fonts>
  <fills count="35">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8"/>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399975585192419"/>
        <bgColor indexed="64"/>
      </patternFill>
    </fill>
    <fill>
      <patternFill patternType="solid">
        <fgColor theme="7"/>
        <bgColor indexed="64"/>
      </patternFill>
    </fill>
    <fill>
      <patternFill patternType="solid">
        <fgColor theme="9" tint="0.799981688894314"/>
        <bgColor indexed="64"/>
      </patternFill>
    </fill>
    <fill>
      <patternFill patternType="solid">
        <fgColor rgb="FFC6EFCE"/>
        <bgColor indexed="64"/>
      </patternFill>
    </fill>
  </fills>
  <borders count="2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style="thin">
        <color auto="1"/>
      </right>
      <top/>
      <bottom/>
      <diagonal/>
    </border>
    <border>
      <left style="thin">
        <color auto="1"/>
      </left>
      <right/>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17" fillId="14" borderId="0" applyNumberFormat="0" applyBorder="0" applyAlignment="0" applyProtection="0">
      <alignment vertical="center"/>
    </xf>
    <xf numFmtId="0" fontId="24" fillId="16"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9" borderId="0" applyNumberFormat="0" applyBorder="0" applyAlignment="0" applyProtection="0">
      <alignment vertical="center"/>
    </xf>
    <xf numFmtId="0" fontId="20" fillId="15" borderId="0" applyNumberFormat="0" applyBorder="0" applyAlignment="0" applyProtection="0">
      <alignment vertical="center"/>
    </xf>
    <xf numFmtId="43" fontId="0" fillId="0" borderId="0" applyFont="0" applyFill="0" applyBorder="0" applyAlignment="0" applyProtection="0">
      <alignment vertical="center"/>
    </xf>
    <xf numFmtId="0" fontId="18" fillId="19"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20" borderId="18" applyNumberFormat="0" applyFont="0" applyAlignment="0" applyProtection="0">
      <alignment vertical="center"/>
    </xf>
    <xf numFmtId="0" fontId="18" fillId="18"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9" applyNumberFormat="0" applyFill="0" applyAlignment="0" applyProtection="0">
      <alignment vertical="center"/>
    </xf>
    <xf numFmtId="0" fontId="30" fillId="0" borderId="19" applyNumberFormat="0" applyFill="0" applyAlignment="0" applyProtection="0">
      <alignment vertical="center"/>
    </xf>
    <xf numFmtId="0" fontId="18" fillId="26" borderId="0" applyNumberFormat="0" applyBorder="0" applyAlignment="0" applyProtection="0">
      <alignment vertical="center"/>
    </xf>
    <xf numFmtId="0" fontId="22" fillId="0" borderId="16" applyNumberFormat="0" applyFill="0" applyAlignment="0" applyProtection="0">
      <alignment vertical="center"/>
    </xf>
    <xf numFmtId="0" fontId="18" fillId="28" borderId="0" applyNumberFormat="0" applyBorder="0" applyAlignment="0" applyProtection="0">
      <alignment vertical="center"/>
    </xf>
    <xf numFmtId="0" fontId="31" fillId="29" borderId="20" applyNumberFormat="0" applyAlignment="0" applyProtection="0">
      <alignment vertical="center"/>
    </xf>
    <xf numFmtId="0" fontId="32" fillId="29" borderId="17" applyNumberFormat="0" applyAlignment="0" applyProtection="0">
      <alignment vertical="center"/>
    </xf>
    <xf numFmtId="0" fontId="33" fillId="30" borderId="21" applyNumberFormat="0" applyAlignment="0" applyProtection="0">
      <alignment vertical="center"/>
    </xf>
    <xf numFmtId="0" fontId="17" fillId="33" borderId="0" applyNumberFormat="0" applyBorder="0" applyAlignment="0" applyProtection="0">
      <alignment vertical="center"/>
    </xf>
    <xf numFmtId="0" fontId="18" fillId="27" borderId="0" applyNumberFormat="0" applyBorder="0" applyAlignment="0" applyProtection="0">
      <alignment vertical="center"/>
    </xf>
    <xf numFmtId="0" fontId="21" fillId="0" borderId="15" applyNumberFormat="0" applyFill="0" applyAlignment="0" applyProtection="0">
      <alignment vertical="center"/>
    </xf>
    <xf numFmtId="0" fontId="34" fillId="0" borderId="22" applyNumberFormat="0" applyFill="0" applyAlignment="0" applyProtection="0">
      <alignment vertical="center"/>
    </xf>
    <xf numFmtId="0" fontId="35" fillId="34" borderId="0" applyNumberFormat="0" applyBorder="0" applyAlignment="0" applyProtection="0">
      <alignment vertical="center"/>
    </xf>
    <xf numFmtId="0" fontId="27" fillId="21" borderId="0" applyNumberFormat="0" applyBorder="0" applyAlignment="0" applyProtection="0">
      <alignment vertical="center"/>
    </xf>
    <xf numFmtId="0" fontId="17" fillId="25" borderId="0" applyNumberFormat="0" applyBorder="0" applyAlignment="0" applyProtection="0">
      <alignment vertical="center"/>
    </xf>
    <xf numFmtId="0" fontId="18" fillId="22" borderId="0" applyNumberFormat="0" applyBorder="0" applyAlignment="0" applyProtection="0">
      <alignment vertical="center"/>
    </xf>
    <xf numFmtId="0" fontId="17" fillId="23" borderId="0" applyNumberFormat="0" applyBorder="0" applyAlignment="0" applyProtection="0">
      <alignment vertical="center"/>
    </xf>
    <xf numFmtId="0" fontId="17" fillId="8" borderId="0" applyNumberFormat="0" applyBorder="0" applyAlignment="0" applyProtection="0">
      <alignment vertical="center"/>
    </xf>
    <xf numFmtId="0" fontId="17" fillId="6" borderId="0" applyNumberFormat="0" applyBorder="0" applyAlignment="0" applyProtection="0">
      <alignment vertical="center"/>
    </xf>
    <xf numFmtId="0" fontId="17" fillId="13" borderId="0" applyNumberFormat="0" applyBorder="0" applyAlignment="0" applyProtection="0">
      <alignment vertical="center"/>
    </xf>
    <xf numFmtId="0" fontId="18" fillId="11" borderId="0" applyNumberFormat="0" applyBorder="0" applyAlignment="0" applyProtection="0">
      <alignment vertical="center"/>
    </xf>
    <xf numFmtId="0" fontId="18" fillId="32" borderId="0" applyNumberFormat="0" applyBorder="0" applyAlignment="0" applyProtection="0">
      <alignment vertical="center"/>
    </xf>
    <xf numFmtId="0" fontId="17" fillId="10" borderId="0" applyNumberFormat="0" applyBorder="0" applyAlignment="0" applyProtection="0">
      <alignment vertical="center"/>
    </xf>
    <xf numFmtId="0" fontId="17" fillId="12" borderId="0" applyNumberFormat="0" applyBorder="0" applyAlignment="0" applyProtection="0">
      <alignment vertical="center"/>
    </xf>
    <xf numFmtId="0" fontId="18" fillId="17" borderId="0" applyNumberFormat="0" applyBorder="0" applyAlignment="0" applyProtection="0">
      <alignment vertical="center"/>
    </xf>
    <xf numFmtId="0" fontId="17" fillId="7" borderId="0" applyNumberFormat="0" applyBorder="0" applyAlignment="0" applyProtection="0">
      <alignment vertical="center"/>
    </xf>
    <xf numFmtId="0" fontId="18" fillId="5" borderId="0" applyNumberFormat="0" applyBorder="0" applyAlignment="0" applyProtection="0">
      <alignment vertical="center"/>
    </xf>
    <xf numFmtId="0" fontId="18" fillId="24" borderId="0" applyNumberFormat="0" applyBorder="0" applyAlignment="0" applyProtection="0">
      <alignment vertical="center"/>
    </xf>
    <xf numFmtId="0" fontId="17" fillId="4" borderId="0" applyNumberFormat="0" applyBorder="0" applyAlignment="0" applyProtection="0">
      <alignment vertical="center"/>
    </xf>
    <xf numFmtId="0" fontId="18" fillId="31" borderId="0" applyNumberFormat="0" applyBorder="0" applyAlignment="0" applyProtection="0">
      <alignment vertical="center"/>
    </xf>
    <xf numFmtId="0" fontId="0" fillId="0" borderId="0">
      <alignment vertical="center"/>
    </xf>
    <xf numFmtId="0" fontId="0" fillId="0" borderId="0">
      <alignment vertical="center"/>
    </xf>
    <xf numFmtId="0" fontId="7" fillId="0" borderId="0">
      <alignment vertical="center"/>
    </xf>
  </cellStyleXfs>
  <cellXfs count="105">
    <xf numFmtId="0" fontId="0" fillId="0" borderId="0" xfId="0"/>
    <xf numFmtId="0" fontId="0" fillId="0" borderId="0" xfId="50">
      <alignment vertical="center"/>
    </xf>
    <xf numFmtId="49" fontId="1" fillId="0" borderId="0" xfId="50" applyNumberFormat="1" applyFont="1" applyAlignment="1">
      <alignment horizontal="center" vertical="center" wrapText="1"/>
    </xf>
    <xf numFmtId="49" fontId="2" fillId="0" borderId="0" xfId="50" applyNumberFormat="1" applyFont="1" applyAlignment="1">
      <alignment horizontal="left" vertical="center" wrapText="1"/>
    </xf>
    <xf numFmtId="0" fontId="2" fillId="0" borderId="1" xfId="50" applyFont="1" applyBorder="1" applyAlignment="1">
      <alignment horizontal="center" vertical="center" wrapText="1"/>
    </xf>
    <xf numFmtId="49" fontId="3" fillId="0" borderId="1" xfId="50" applyNumberFormat="1" applyFont="1" applyBorder="1" applyAlignment="1">
      <alignment horizontal="center" vertical="center" wrapText="1"/>
    </xf>
    <xf numFmtId="0" fontId="3" fillId="0" borderId="1" xfId="50" applyFont="1" applyBorder="1" applyAlignment="1">
      <alignment horizontal="center" vertical="center" wrapText="1"/>
    </xf>
    <xf numFmtId="177" fontId="3" fillId="0" borderId="1" xfId="50" applyNumberFormat="1" applyFont="1" applyBorder="1" applyAlignment="1">
      <alignment horizontal="center" vertical="center" wrapText="1"/>
    </xf>
    <xf numFmtId="177" fontId="2" fillId="0" borderId="1" xfId="50" applyNumberFormat="1" applyFont="1" applyBorder="1" applyAlignment="1">
      <alignment horizontal="center" vertical="center" wrapText="1"/>
    </xf>
    <xf numFmtId="176" fontId="0" fillId="0" borderId="0" xfId="50" applyNumberFormat="1">
      <alignment vertical="center"/>
    </xf>
    <xf numFmtId="0" fontId="0" fillId="0" borderId="0" xfId="50" applyAlignment="1">
      <alignment vertical="center" shrinkToFit="1"/>
    </xf>
    <xf numFmtId="0" fontId="3" fillId="0" borderId="0" xfId="50" applyFont="1" applyAlignment="1">
      <alignment horizontal="center" vertical="center" wrapText="1"/>
    </xf>
    <xf numFmtId="0" fontId="0" fillId="0" borderId="1" xfId="50" applyBorder="1">
      <alignment vertical="center"/>
    </xf>
    <xf numFmtId="0" fontId="3" fillId="0" borderId="1" xfId="50" applyFont="1" applyBorder="1" applyAlignment="1">
      <alignment horizontal="center" vertical="center"/>
    </xf>
    <xf numFmtId="0" fontId="3" fillId="0" borderId="1" xfId="50" applyFont="1" applyBorder="1">
      <alignment vertical="center"/>
    </xf>
    <xf numFmtId="178" fontId="3" fillId="0" borderId="1" xfId="50" applyNumberFormat="1" applyFont="1" applyBorder="1" applyAlignment="1">
      <alignment horizontal="center" vertical="center" wrapText="1"/>
    </xf>
    <xf numFmtId="22" fontId="3" fillId="0" borderId="1" xfId="50" applyNumberFormat="1" applyFont="1" applyBorder="1" applyAlignment="1">
      <alignment horizontal="center" vertical="center"/>
    </xf>
    <xf numFmtId="0" fontId="0" fillId="2" borderId="0" xfId="50" applyFill="1">
      <alignment vertical="center"/>
    </xf>
    <xf numFmtId="0" fontId="0" fillId="2" borderId="0" xfId="50" applyFill="1" applyAlignment="1">
      <alignment vertical="center" shrinkToFit="1"/>
    </xf>
    <xf numFmtId="176" fontId="0" fillId="2" borderId="0" xfId="50" applyNumberFormat="1" applyFill="1">
      <alignment vertical="center"/>
    </xf>
    <xf numFmtId="49" fontId="2" fillId="0" borderId="0" xfId="50" applyNumberFormat="1" applyFont="1" applyAlignment="1">
      <alignment horizontal="center" vertical="center" wrapText="1"/>
    </xf>
    <xf numFmtId="0" fontId="4" fillId="0" borderId="2" xfId="0" applyFont="1" applyBorder="1" applyAlignment="1">
      <alignment horizontal="center" vertical="center"/>
    </xf>
    <xf numFmtId="0" fontId="5" fillId="0" borderId="1"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vertical="center"/>
    </xf>
    <xf numFmtId="0" fontId="0" fillId="0" borderId="1" xfId="0" applyBorder="1" applyAlignment="1">
      <alignment horizontal="left" vertical="center" wrapText="1"/>
    </xf>
    <xf numFmtId="2" fontId="0" fillId="0" borderId="0" xfId="0" applyNumberFormat="1"/>
    <xf numFmtId="0" fontId="7" fillId="0" borderId="0" xfId="51" applyFont="1" applyAlignment="1">
      <alignment horizontal="center" vertical="center" wrapText="1"/>
    </xf>
    <xf numFmtId="0" fontId="7" fillId="0" borderId="0" xfId="51" applyAlignment="1">
      <alignment horizontal="center" vertical="center" textRotation="255" wrapText="1"/>
    </xf>
    <xf numFmtId="0" fontId="7" fillId="0" borderId="0" xfId="51" applyAlignment="1">
      <alignment horizontal="center" vertical="center" wrapText="1"/>
    </xf>
    <xf numFmtId="0" fontId="8" fillId="0" borderId="0" xfId="51" applyFont="1" applyAlignment="1">
      <alignment horizontal="center" vertical="center" wrapText="1"/>
    </xf>
    <xf numFmtId="0" fontId="8" fillId="0" borderId="0" xfId="51" applyFont="1" applyAlignment="1">
      <alignment horizontal="left" vertical="center" wrapText="1"/>
    </xf>
    <xf numFmtId="178" fontId="7" fillId="0" borderId="0" xfId="51" applyNumberFormat="1" applyAlignment="1">
      <alignment horizontal="center" vertical="center" wrapText="1"/>
    </xf>
    <xf numFmtId="177" fontId="8" fillId="0" borderId="0" xfId="51" applyNumberFormat="1" applyFont="1" applyAlignment="1">
      <alignment horizontal="left" vertical="center" wrapText="1"/>
    </xf>
    <xf numFmtId="0" fontId="7" fillId="0" borderId="0" xfId="51" applyFont="1" applyAlignment="1">
      <alignment horizontal="left" vertical="center" wrapText="1"/>
    </xf>
    <xf numFmtId="0" fontId="7" fillId="0" borderId="0" xfId="51" applyAlignment="1">
      <alignment horizontal="left" vertical="center" wrapText="1"/>
    </xf>
    <xf numFmtId="0" fontId="9" fillId="0" borderId="0" xfId="51" applyFont="1" applyAlignment="1">
      <alignment horizontal="center" vertical="center" wrapText="1"/>
    </xf>
    <xf numFmtId="0" fontId="9" fillId="0" borderId="0" xfId="51" applyFont="1" applyAlignment="1">
      <alignment horizontal="left" vertical="center" wrapText="1"/>
    </xf>
    <xf numFmtId="178" fontId="9" fillId="0" borderId="0" xfId="51" applyNumberFormat="1" applyFont="1" applyAlignment="1">
      <alignment horizontal="center" vertical="center" wrapText="1"/>
    </xf>
    <xf numFmtId="177" fontId="9" fillId="0" borderId="0" xfId="51" applyNumberFormat="1" applyFont="1" applyAlignment="1">
      <alignment horizontal="left" vertical="center" wrapText="1"/>
    </xf>
    <xf numFmtId="0" fontId="10" fillId="3" borderId="1" xfId="51" applyFont="1" applyFill="1" applyBorder="1" applyAlignment="1">
      <alignment horizontal="center" vertical="center" wrapText="1"/>
    </xf>
    <xf numFmtId="0" fontId="11" fillId="3" borderId="1" xfId="51" applyFont="1" applyFill="1" applyBorder="1" applyAlignment="1">
      <alignment horizontal="center" vertical="center" wrapText="1"/>
    </xf>
    <xf numFmtId="0" fontId="11" fillId="3" borderId="1" xfId="51" applyFont="1" applyFill="1" applyBorder="1" applyAlignment="1">
      <alignment horizontal="left" vertical="center" wrapText="1"/>
    </xf>
    <xf numFmtId="0" fontId="11" fillId="3" borderId="3" xfId="51" applyFont="1" applyFill="1" applyBorder="1" applyAlignment="1">
      <alignment horizontal="center" vertical="center" wrapText="1"/>
    </xf>
    <xf numFmtId="178" fontId="7" fillId="0" borderId="1" xfId="51" applyNumberFormat="1" applyBorder="1" applyAlignment="1">
      <alignment horizontal="center" vertical="center" wrapText="1"/>
    </xf>
    <xf numFmtId="177" fontId="8" fillId="0" borderId="1" xfId="51" applyNumberFormat="1" applyFont="1" applyBorder="1" applyAlignment="1">
      <alignment horizontal="center" vertical="center" wrapText="1"/>
    </xf>
    <xf numFmtId="0" fontId="12" fillId="3" borderId="3" xfId="51" applyFont="1" applyFill="1" applyBorder="1" applyAlignment="1">
      <alignment horizontal="center" vertical="center" wrapText="1"/>
    </xf>
    <xf numFmtId="0" fontId="12" fillId="3" borderId="1" xfId="51" applyFont="1" applyFill="1" applyBorder="1" applyAlignment="1">
      <alignment horizontal="center" vertical="center" wrapText="1"/>
    </xf>
    <xf numFmtId="0" fontId="13" fillId="3" borderId="1" xfId="51" applyFont="1" applyFill="1" applyBorder="1" applyAlignment="1">
      <alignment horizontal="center" vertical="center" wrapText="1"/>
    </xf>
    <xf numFmtId="0" fontId="13" fillId="3" borderId="4" xfId="51" applyFont="1" applyFill="1" applyBorder="1" applyAlignment="1">
      <alignment horizontal="left" vertical="center" wrapText="1"/>
    </xf>
    <xf numFmtId="0" fontId="13" fillId="3" borderId="3" xfId="51" applyFont="1" applyFill="1" applyBorder="1" applyAlignment="1">
      <alignment horizontal="left" vertical="center" wrapText="1"/>
    </xf>
    <xf numFmtId="178" fontId="14" fillId="0" borderId="5" xfId="51" applyNumberFormat="1" applyFont="1" applyFill="1" applyBorder="1" applyAlignment="1">
      <alignment horizontal="center" vertical="center" wrapText="1"/>
    </xf>
    <xf numFmtId="177" fontId="13" fillId="3" borderId="1" xfId="51" applyNumberFormat="1" applyFont="1" applyFill="1" applyBorder="1" applyAlignment="1">
      <alignment horizontal="left" vertical="center" wrapText="1"/>
    </xf>
    <xf numFmtId="0" fontId="12" fillId="3" borderId="6" xfId="51" applyFont="1" applyFill="1" applyBorder="1" applyAlignment="1">
      <alignment horizontal="center" vertical="center" wrapText="1"/>
    </xf>
    <xf numFmtId="0" fontId="13" fillId="3" borderId="6" xfId="51" applyFont="1" applyFill="1" applyBorder="1" applyAlignment="1">
      <alignment horizontal="left" vertical="center" wrapText="1"/>
    </xf>
    <xf numFmtId="0" fontId="8" fillId="3" borderId="6" xfId="51" applyFont="1" applyFill="1" applyBorder="1" applyAlignment="1">
      <alignment horizontal="left" vertical="center" wrapText="1"/>
    </xf>
    <xf numFmtId="178" fontId="14" fillId="0" borderId="7" xfId="51" applyNumberFormat="1" applyFont="1" applyFill="1" applyBorder="1" applyAlignment="1">
      <alignment horizontal="center" vertical="center" wrapText="1"/>
    </xf>
    <xf numFmtId="177" fontId="8" fillId="0" borderId="1" xfId="51" applyNumberFormat="1" applyFont="1" applyBorder="1" applyAlignment="1">
      <alignment horizontal="left" vertical="center" wrapText="1"/>
    </xf>
    <xf numFmtId="0" fontId="12" fillId="3" borderId="8" xfId="51" applyFont="1" applyFill="1" applyBorder="1" applyAlignment="1">
      <alignment horizontal="center" vertical="center" wrapText="1"/>
    </xf>
    <xf numFmtId="0" fontId="13" fillId="3" borderId="9" xfId="51" applyFont="1" applyFill="1" applyBorder="1" applyAlignment="1">
      <alignment horizontal="left" vertical="center" wrapText="1"/>
    </xf>
    <xf numFmtId="178" fontId="14" fillId="0" borderId="1" xfId="51" applyNumberFormat="1" applyFont="1" applyFill="1" applyBorder="1" applyAlignment="1">
      <alignment horizontal="center" vertical="center" wrapText="1"/>
    </xf>
    <xf numFmtId="177" fontId="13" fillId="3" borderId="3" xfId="51" applyNumberFormat="1" applyFont="1" applyFill="1" applyBorder="1" applyAlignment="1">
      <alignment horizontal="left" vertical="center" wrapText="1"/>
    </xf>
    <xf numFmtId="0" fontId="12" fillId="3" borderId="10" xfId="51" applyFont="1" applyFill="1" applyBorder="1" applyAlignment="1">
      <alignment horizontal="center" vertical="center" wrapText="1"/>
    </xf>
    <xf numFmtId="0" fontId="8" fillId="3" borderId="11" xfId="51" applyFont="1" applyFill="1" applyBorder="1" applyAlignment="1">
      <alignment horizontal="left" vertical="center" wrapText="1"/>
    </xf>
    <xf numFmtId="177" fontId="13" fillId="3" borderId="6" xfId="51" applyNumberFormat="1" applyFont="1" applyFill="1" applyBorder="1" applyAlignment="1">
      <alignment horizontal="left" vertical="center" wrapText="1"/>
    </xf>
    <xf numFmtId="0" fontId="13" fillId="3" borderId="11" xfId="51" applyFont="1" applyFill="1" applyBorder="1" applyAlignment="1">
      <alignment horizontal="left" vertical="center" wrapText="1"/>
    </xf>
    <xf numFmtId="0" fontId="8" fillId="0" borderId="12" xfId="51" applyFont="1" applyBorder="1" applyAlignment="1">
      <alignment horizontal="left" vertical="center" wrapText="1"/>
    </xf>
    <xf numFmtId="177" fontId="13" fillId="3" borderId="13" xfId="51" applyNumberFormat="1" applyFont="1" applyFill="1" applyBorder="1" applyAlignment="1">
      <alignment horizontal="left" vertical="center" wrapText="1"/>
    </xf>
    <xf numFmtId="0" fontId="12" fillId="3" borderId="14" xfId="51" applyFont="1" applyFill="1" applyBorder="1" applyAlignment="1">
      <alignment horizontal="center" vertical="center" wrapText="1"/>
    </xf>
    <xf numFmtId="0" fontId="12" fillId="3" borderId="5" xfId="51" applyFont="1" applyFill="1" applyBorder="1" applyAlignment="1">
      <alignment horizontal="center" vertical="center" wrapText="1"/>
    </xf>
    <xf numFmtId="0" fontId="13" fillId="3" borderId="3" xfId="51" applyFont="1" applyFill="1" applyBorder="1" applyAlignment="1">
      <alignment horizontal="center" vertical="center" wrapText="1"/>
    </xf>
    <xf numFmtId="0" fontId="13" fillId="3" borderId="6" xfId="51" applyFont="1" applyFill="1" applyBorder="1" applyAlignment="1">
      <alignment horizontal="center" vertical="center" wrapText="1"/>
    </xf>
    <xf numFmtId="0" fontId="13" fillId="3" borderId="13" xfId="51" applyFont="1" applyFill="1" applyBorder="1" applyAlignment="1">
      <alignment horizontal="center" vertical="center" wrapText="1"/>
    </xf>
    <xf numFmtId="0" fontId="13" fillId="3" borderId="13" xfId="51" applyFont="1" applyFill="1" applyBorder="1" applyAlignment="1">
      <alignment horizontal="left" vertical="center" wrapText="1"/>
    </xf>
    <xf numFmtId="0" fontId="12" fillId="3" borderId="13" xfId="51" applyFont="1" applyFill="1" applyBorder="1" applyAlignment="1">
      <alignment horizontal="center" vertical="center" wrapText="1"/>
    </xf>
    <xf numFmtId="0" fontId="8" fillId="3" borderId="4" xfId="51" applyFont="1" applyFill="1" applyBorder="1" applyAlignment="1">
      <alignment horizontal="left" vertical="center" wrapText="1"/>
    </xf>
    <xf numFmtId="0" fontId="13" fillId="3" borderId="3" xfId="51" applyFont="1" applyFill="1" applyBorder="1" applyAlignment="1">
      <alignment vertical="center" wrapText="1"/>
    </xf>
    <xf numFmtId="177" fontId="13" fillId="3" borderId="1" xfId="51" applyNumberFormat="1" applyFont="1" applyFill="1" applyBorder="1" applyAlignment="1">
      <alignment vertical="center" wrapText="1"/>
    </xf>
    <xf numFmtId="0" fontId="8" fillId="3" borderId="1" xfId="51" applyFont="1" applyFill="1" applyBorder="1" applyAlignment="1">
      <alignment vertical="center" wrapText="1"/>
    </xf>
    <xf numFmtId="0" fontId="13" fillId="3" borderId="1" xfId="51" applyFont="1" applyFill="1" applyBorder="1" applyAlignment="1">
      <alignment vertical="center" wrapText="1"/>
    </xf>
    <xf numFmtId="0" fontId="14" fillId="3" borderId="1" xfId="51" applyFont="1" applyFill="1" applyBorder="1" applyAlignment="1">
      <alignment horizontal="center" vertical="center" wrapText="1"/>
    </xf>
    <xf numFmtId="0" fontId="8" fillId="3" borderId="1" xfId="51" applyFont="1" applyFill="1" applyBorder="1" applyAlignment="1">
      <alignment horizontal="center" vertical="center" wrapText="1"/>
    </xf>
    <xf numFmtId="177" fontId="8" fillId="3" borderId="1" xfId="51" applyNumberFormat="1" applyFont="1" applyFill="1" applyBorder="1" applyAlignment="1">
      <alignment vertical="center" wrapText="1"/>
    </xf>
    <xf numFmtId="0" fontId="8" fillId="0" borderId="1" xfId="51" applyFont="1" applyBorder="1" applyAlignment="1">
      <alignment horizontal="left" vertical="center" wrapText="1"/>
    </xf>
    <xf numFmtId="0" fontId="13" fillId="3" borderId="1" xfId="51" applyFont="1" applyFill="1" applyBorder="1" applyAlignment="1">
      <alignment horizontal="left" vertical="center" wrapText="1"/>
    </xf>
    <xf numFmtId="10" fontId="13" fillId="3" borderId="1" xfId="51" applyNumberFormat="1" applyFont="1" applyFill="1" applyBorder="1" applyAlignment="1">
      <alignment horizontal="left" vertical="center" wrapText="1"/>
    </xf>
    <xf numFmtId="0" fontId="7" fillId="0" borderId="1" xfId="51" applyBorder="1" applyAlignment="1">
      <alignment horizontal="center" vertical="center" wrapText="1"/>
    </xf>
    <xf numFmtId="0" fontId="8" fillId="0" borderId="1" xfId="51" applyFont="1" applyBorder="1" applyAlignment="1">
      <alignment horizontal="center" vertical="center" wrapText="1"/>
    </xf>
    <xf numFmtId="0" fontId="15" fillId="0" borderId="0" xfId="0" applyFont="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vertical="center"/>
    </xf>
    <xf numFmtId="43" fontId="0" fillId="0" borderId="1" xfId="8" applyFont="1" applyBorder="1" applyAlignment="1">
      <alignment vertical="center"/>
    </xf>
    <xf numFmtId="14" fontId="16" fillId="0" borderId="1" xfId="0" applyNumberFormat="1" applyFont="1" applyBorder="1" applyAlignment="1">
      <alignment horizontal="center" vertical="center"/>
    </xf>
    <xf numFmtId="43" fontId="16" fillId="0" borderId="1" xfId="8" applyFont="1" applyBorder="1" applyAlignment="1">
      <alignment vertical="center"/>
    </xf>
    <xf numFmtId="43" fontId="0" fillId="0" borderId="0" xfId="8" applyFont="1" applyAlignment="1"/>
    <xf numFmtId="0" fontId="4" fillId="0" borderId="0" xfId="0" applyFont="1" applyAlignment="1">
      <alignment horizontal="center"/>
    </xf>
    <xf numFmtId="0" fontId="0" fillId="0" borderId="0" xfId="0" applyAlignment="1">
      <alignment horizontal="right"/>
    </xf>
    <xf numFmtId="0" fontId="0" fillId="0" borderId="0" xfId="0" applyAlignment="1">
      <alignment horizontal="center"/>
    </xf>
    <xf numFmtId="0" fontId="0" fillId="0" borderId="1" xfId="0" applyBorder="1" applyAlignment="1">
      <alignment horizontal="center"/>
    </xf>
    <xf numFmtId="14" fontId="0" fillId="0" borderId="1" xfId="0" applyNumberFormat="1" applyBorder="1"/>
    <xf numFmtId="0" fontId="0" fillId="0" borderId="1" xfId="0" applyBorder="1"/>
    <xf numFmtId="14" fontId="0" fillId="0" borderId="1" xfId="0" applyNumberFormat="1" applyBorder="1" applyAlignment="1">
      <alignment horizontal="center"/>
    </xf>
    <xf numFmtId="0" fontId="16" fillId="0" borderId="1" xfId="0" applyFont="1" applyBorder="1" applyAlignment="1">
      <alignment horizontal="center"/>
    </xf>
    <xf numFmtId="0" fontId="16" fillId="0" borderId="1" xfId="0" applyFont="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82"/>
  <sheetViews>
    <sheetView topLeftCell="B1" workbookViewId="0">
      <pane ySplit="4" topLeftCell="A41" activePane="bottomLeft" state="frozen"/>
      <selection/>
      <selection pane="bottomLeft" activeCell="F12" sqref="F12"/>
    </sheetView>
  </sheetViews>
  <sheetFormatPr defaultColWidth="9" defaultRowHeight="14"/>
  <cols>
    <col min="1" max="1" width="9" hidden="1" customWidth="1"/>
    <col min="2" max="2" width="11.75" customWidth="1"/>
    <col min="3" max="3" width="9.5" customWidth="1"/>
    <col min="4" max="4" width="11" customWidth="1"/>
    <col min="5" max="5" width="13" customWidth="1"/>
    <col min="6" max="6" width="15.0833333333333" customWidth="1"/>
    <col min="7" max="7" width="13" customWidth="1"/>
    <col min="8" max="11" width="9" hidden="1" customWidth="1"/>
  </cols>
  <sheetData>
    <row r="1" spans="2:2">
      <c r="B1" t="s">
        <v>0</v>
      </c>
    </row>
    <row r="2" ht="23.25" customHeight="1" spans="2:7">
      <c r="B2" s="96" t="s">
        <v>1</v>
      </c>
      <c r="C2" s="96"/>
      <c r="D2" s="96"/>
      <c r="E2" s="96"/>
      <c r="F2" s="96"/>
      <c r="G2" s="96"/>
    </row>
    <row r="3" ht="18.75" customHeight="1" spans="7:7">
      <c r="G3" s="97" t="s">
        <v>2</v>
      </c>
    </row>
    <row r="4" spans="1:9">
      <c r="A4" s="98" t="s">
        <v>3</v>
      </c>
      <c r="B4" s="99" t="s">
        <v>4</v>
      </c>
      <c r="C4" s="99" t="s">
        <v>5</v>
      </c>
      <c r="D4" s="99" t="s">
        <v>6</v>
      </c>
      <c r="E4" s="99" t="s">
        <v>7</v>
      </c>
      <c r="F4" s="99" t="s">
        <v>8</v>
      </c>
      <c r="G4" s="99" t="s">
        <v>9</v>
      </c>
      <c r="H4" t="s">
        <v>5</v>
      </c>
      <c r="I4" t="s">
        <v>6</v>
      </c>
    </row>
    <row r="5" spans="1:10">
      <c r="A5">
        <v>1</v>
      </c>
      <c r="B5" s="100">
        <v>43466</v>
      </c>
      <c r="C5" s="101">
        <v>239.63</v>
      </c>
      <c r="D5" s="101">
        <v>0</v>
      </c>
      <c r="E5" s="101">
        <f t="shared" ref="E5:E35" si="0">C5+D5</f>
        <v>239.63</v>
      </c>
      <c r="F5" s="101">
        <f t="shared" ref="F5:F35" si="1">G5-E5</f>
        <v>225.71</v>
      </c>
      <c r="G5" s="101">
        <v>465.34</v>
      </c>
      <c r="H5">
        <v>8500.85</v>
      </c>
      <c r="I5">
        <v>2020.74</v>
      </c>
      <c r="J5">
        <f>H5+I5</f>
        <v>10521.59</v>
      </c>
    </row>
    <row r="6" spans="1:7">
      <c r="A6">
        <v>2</v>
      </c>
      <c r="B6" s="100">
        <v>43467</v>
      </c>
      <c r="C6" s="101">
        <v>244.69</v>
      </c>
      <c r="D6" s="101">
        <v>0</v>
      </c>
      <c r="E6" s="101">
        <f t="shared" si="0"/>
        <v>244.69</v>
      </c>
      <c r="F6" s="101">
        <f t="shared" si="1"/>
        <v>211.62</v>
      </c>
      <c r="G6" s="101">
        <v>456.31</v>
      </c>
    </row>
    <row r="7" spans="1:7">
      <c r="A7">
        <v>3</v>
      </c>
      <c r="B7" s="100">
        <v>43468</v>
      </c>
      <c r="C7" s="101">
        <v>268.33</v>
      </c>
      <c r="D7" s="101">
        <v>0</v>
      </c>
      <c r="E7" s="101">
        <f t="shared" si="0"/>
        <v>268.33</v>
      </c>
      <c r="F7" s="101">
        <f t="shared" si="1"/>
        <v>180.45</v>
      </c>
      <c r="G7" s="101">
        <v>448.78</v>
      </c>
    </row>
    <row r="8" spans="1:7">
      <c r="A8">
        <v>4</v>
      </c>
      <c r="B8" s="100">
        <v>43469</v>
      </c>
      <c r="C8" s="101">
        <v>251.59</v>
      </c>
      <c r="D8" s="101">
        <v>0</v>
      </c>
      <c r="E8" s="101">
        <f t="shared" si="0"/>
        <v>251.59</v>
      </c>
      <c r="F8" s="101">
        <f t="shared" si="1"/>
        <v>348.59</v>
      </c>
      <c r="G8" s="101">
        <v>600.18</v>
      </c>
    </row>
    <row r="9" spans="1:7">
      <c r="A9">
        <v>5</v>
      </c>
      <c r="B9" s="100">
        <v>43470</v>
      </c>
      <c r="C9" s="101">
        <v>240.19</v>
      </c>
      <c r="D9" s="101">
        <v>9.8</v>
      </c>
      <c r="E9" s="101">
        <f t="shared" si="0"/>
        <v>249.99</v>
      </c>
      <c r="F9" s="101">
        <f t="shared" si="1"/>
        <v>315.21</v>
      </c>
      <c r="G9" s="101">
        <v>565.2</v>
      </c>
    </row>
    <row r="10" spans="1:7">
      <c r="A10">
        <v>6</v>
      </c>
      <c r="B10" s="100">
        <v>43471</v>
      </c>
      <c r="C10" s="101">
        <v>250.24</v>
      </c>
      <c r="D10" s="101">
        <v>21.18</v>
      </c>
      <c r="E10" s="101">
        <f t="shared" si="0"/>
        <v>271.42</v>
      </c>
      <c r="F10" s="101">
        <f t="shared" si="1"/>
        <v>270.68</v>
      </c>
      <c r="G10" s="101">
        <v>542.1</v>
      </c>
    </row>
    <row r="11" spans="1:7">
      <c r="A11">
        <v>7</v>
      </c>
      <c r="B11" s="100">
        <v>43472</v>
      </c>
      <c r="C11" s="101">
        <v>258.18</v>
      </c>
      <c r="D11" s="101">
        <v>0</v>
      </c>
      <c r="E11" s="101">
        <f t="shared" si="0"/>
        <v>258.18</v>
      </c>
      <c r="F11" s="101">
        <f t="shared" si="1"/>
        <v>216.9</v>
      </c>
      <c r="G11" s="101">
        <v>475.08</v>
      </c>
    </row>
    <row r="12" spans="1:7">
      <c r="A12">
        <v>8</v>
      </c>
      <c r="B12" s="100">
        <v>43473</v>
      </c>
      <c r="C12" s="101">
        <v>292.18</v>
      </c>
      <c r="D12" s="101">
        <v>108.73</v>
      </c>
      <c r="E12" s="101">
        <f t="shared" si="0"/>
        <v>400.91</v>
      </c>
      <c r="F12" s="101">
        <f t="shared" si="1"/>
        <v>212.36</v>
      </c>
      <c r="G12" s="101">
        <v>613.27</v>
      </c>
    </row>
    <row r="13" spans="1:7">
      <c r="A13">
        <v>9</v>
      </c>
      <c r="B13" s="100">
        <v>43474</v>
      </c>
      <c r="C13" s="101">
        <v>162.41</v>
      </c>
      <c r="D13" s="101">
        <v>0</v>
      </c>
      <c r="E13" s="101">
        <f t="shared" si="0"/>
        <v>162.41</v>
      </c>
      <c r="F13" s="101">
        <f t="shared" si="1"/>
        <v>109.34</v>
      </c>
      <c r="G13" s="101">
        <v>271.75</v>
      </c>
    </row>
    <row r="14" spans="1:7">
      <c r="A14">
        <v>10</v>
      </c>
      <c r="B14" s="100">
        <v>43475</v>
      </c>
      <c r="C14" s="101">
        <v>229.98</v>
      </c>
      <c r="D14" s="101">
        <v>88.38</v>
      </c>
      <c r="E14" s="101">
        <f t="shared" si="0"/>
        <v>318.36</v>
      </c>
      <c r="F14" s="101">
        <f t="shared" si="1"/>
        <v>135.08</v>
      </c>
      <c r="G14" s="101">
        <v>453.44</v>
      </c>
    </row>
    <row r="15" spans="1:7">
      <c r="A15">
        <v>11</v>
      </c>
      <c r="B15" s="100">
        <v>43476</v>
      </c>
      <c r="C15" s="101">
        <v>238.02</v>
      </c>
      <c r="D15" s="101">
        <v>0</v>
      </c>
      <c r="E15" s="101">
        <f t="shared" si="0"/>
        <v>238.02</v>
      </c>
      <c r="F15" s="101">
        <f t="shared" si="1"/>
        <v>74.82</v>
      </c>
      <c r="G15" s="101">
        <v>312.84</v>
      </c>
    </row>
    <row r="16" spans="1:7">
      <c r="A16">
        <v>12</v>
      </c>
      <c r="B16" s="100">
        <v>43477</v>
      </c>
      <c r="C16" s="101">
        <v>179.25</v>
      </c>
      <c r="D16" s="101">
        <v>84.63</v>
      </c>
      <c r="E16" s="101">
        <f t="shared" si="0"/>
        <v>263.88</v>
      </c>
      <c r="F16" s="101">
        <f t="shared" si="1"/>
        <v>80.09</v>
      </c>
      <c r="G16" s="101">
        <v>343.97</v>
      </c>
    </row>
    <row r="17" spans="1:7">
      <c r="A17">
        <v>13</v>
      </c>
      <c r="B17" s="100">
        <v>43478</v>
      </c>
      <c r="C17" s="101">
        <v>239.78</v>
      </c>
      <c r="D17" s="101">
        <v>154.99</v>
      </c>
      <c r="E17" s="101">
        <f t="shared" si="0"/>
        <v>394.77</v>
      </c>
      <c r="F17" s="101">
        <f t="shared" si="1"/>
        <v>134.78</v>
      </c>
      <c r="G17" s="101">
        <f>(519690+9860)/1000</f>
        <v>529.55</v>
      </c>
    </row>
    <row r="18" spans="1:7">
      <c r="A18">
        <v>14</v>
      </c>
      <c r="B18" s="100">
        <v>43479</v>
      </c>
      <c r="C18" s="101">
        <v>238.39</v>
      </c>
      <c r="D18" s="101">
        <v>99.12</v>
      </c>
      <c r="E18" s="101">
        <f t="shared" si="0"/>
        <v>337.51</v>
      </c>
      <c r="F18" s="101">
        <f t="shared" si="1"/>
        <v>317.37</v>
      </c>
      <c r="G18" s="101">
        <v>654.88</v>
      </c>
    </row>
    <row r="19" spans="1:7">
      <c r="A19">
        <v>15</v>
      </c>
      <c r="B19" s="100">
        <v>43480</v>
      </c>
      <c r="C19" s="101">
        <v>261.2</v>
      </c>
      <c r="D19" s="101">
        <v>0</v>
      </c>
      <c r="E19" s="101">
        <f t="shared" si="0"/>
        <v>261.2</v>
      </c>
      <c r="F19" s="101">
        <f t="shared" si="1"/>
        <v>258.29</v>
      </c>
      <c r="G19" s="101">
        <v>519.49</v>
      </c>
    </row>
    <row r="20" spans="1:7">
      <c r="A20">
        <v>16</v>
      </c>
      <c r="B20" s="100">
        <v>43481</v>
      </c>
      <c r="C20" s="101">
        <v>254.54</v>
      </c>
      <c r="D20" s="101">
        <v>143.91</v>
      </c>
      <c r="E20" s="101">
        <f t="shared" si="0"/>
        <v>398.45</v>
      </c>
      <c r="F20" s="101">
        <f t="shared" si="1"/>
        <v>169.1</v>
      </c>
      <c r="G20" s="101">
        <v>567.55</v>
      </c>
    </row>
    <row r="21" spans="1:7">
      <c r="A21">
        <v>17</v>
      </c>
      <c r="B21" s="100">
        <v>43482</v>
      </c>
      <c r="C21" s="101">
        <v>279.15</v>
      </c>
      <c r="D21" s="101">
        <v>137.61</v>
      </c>
      <c r="E21" s="101">
        <f t="shared" si="0"/>
        <v>416.76</v>
      </c>
      <c r="F21" s="101">
        <f t="shared" si="1"/>
        <v>223.64</v>
      </c>
      <c r="G21" s="101">
        <v>640.4</v>
      </c>
    </row>
    <row r="22" spans="1:7">
      <c r="A22">
        <v>18</v>
      </c>
      <c r="B22" s="100">
        <v>43483</v>
      </c>
      <c r="C22" s="101">
        <v>270.01</v>
      </c>
      <c r="D22" s="101">
        <v>130.34</v>
      </c>
      <c r="E22" s="101">
        <f t="shared" si="0"/>
        <v>400.35</v>
      </c>
      <c r="F22" s="101">
        <f t="shared" si="1"/>
        <v>196.36</v>
      </c>
      <c r="G22" s="101">
        <v>596.71</v>
      </c>
    </row>
    <row r="23" spans="1:7">
      <c r="A23">
        <v>19</v>
      </c>
      <c r="B23" s="100">
        <v>43484</v>
      </c>
      <c r="C23" s="101">
        <v>307.04</v>
      </c>
      <c r="D23" s="101">
        <v>141.21</v>
      </c>
      <c r="E23" s="101">
        <f t="shared" si="0"/>
        <v>448.25</v>
      </c>
      <c r="F23" s="101">
        <f t="shared" si="1"/>
        <v>147.86</v>
      </c>
      <c r="G23" s="101">
        <v>596.11</v>
      </c>
    </row>
    <row r="24" spans="1:7">
      <c r="A24">
        <v>20</v>
      </c>
      <c r="B24" s="100">
        <v>43485</v>
      </c>
      <c r="C24" s="101">
        <v>261.93</v>
      </c>
      <c r="D24" s="101">
        <v>133.84</v>
      </c>
      <c r="E24" s="101">
        <f t="shared" si="0"/>
        <v>395.77</v>
      </c>
      <c r="F24" s="101">
        <f t="shared" si="1"/>
        <v>248.83</v>
      </c>
      <c r="G24" s="101">
        <v>644.6</v>
      </c>
    </row>
    <row r="25" spans="1:7">
      <c r="A25">
        <v>21</v>
      </c>
      <c r="B25" s="100">
        <v>43486</v>
      </c>
      <c r="C25" s="101">
        <v>260.11</v>
      </c>
      <c r="D25" s="101">
        <v>119.82</v>
      </c>
      <c r="E25" s="101">
        <f t="shared" si="0"/>
        <v>379.93</v>
      </c>
      <c r="F25" s="101">
        <f t="shared" si="1"/>
        <v>257.98</v>
      </c>
      <c r="G25" s="101">
        <v>637.91</v>
      </c>
    </row>
    <row r="26" spans="1:7">
      <c r="A26">
        <v>22</v>
      </c>
      <c r="B26" s="100">
        <v>43487</v>
      </c>
      <c r="C26" s="101">
        <v>316.14</v>
      </c>
      <c r="D26" s="101">
        <v>143</v>
      </c>
      <c r="E26" s="101">
        <f t="shared" si="0"/>
        <v>459.14</v>
      </c>
      <c r="F26" s="101">
        <f t="shared" si="1"/>
        <v>219.46</v>
      </c>
      <c r="G26" s="101">
        <v>678.6</v>
      </c>
    </row>
    <row r="27" spans="1:7">
      <c r="A27">
        <v>23</v>
      </c>
      <c r="B27" s="100">
        <v>43488</v>
      </c>
      <c r="C27" s="101">
        <v>313</v>
      </c>
      <c r="D27" s="101">
        <v>132.61</v>
      </c>
      <c r="E27" s="101">
        <f t="shared" si="0"/>
        <v>445.61</v>
      </c>
      <c r="F27" s="101">
        <f t="shared" si="1"/>
        <v>365.14</v>
      </c>
      <c r="G27" s="101">
        <v>810.75</v>
      </c>
    </row>
    <row r="28" spans="1:7">
      <c r="A28">
        <v>24</v>
      </c>
      <c r="B28" s="100">
        <v>43489</v>
      </c>
      <c r="C28" s="101">
        <v>322.13</v>
      </c>
      <c r="D28" s="101">
        <v>131.73</v>
      </c>
      <c r="E28" s="101">
        <f t="shared" si="0"/>
        <v>453.86</v>
      </c>
      <c r="F28" s="101">
        <f t="shared" si="1"/>
        <v>204.56</v>
      </c>
      <c r="G28" s="101">
        <v>658.42</v>
      </c>
    </row>
    <row r="29" spans="1:7">
      <c r="A29">
        <v>25</v>
      </c>
      <c r="B29" s="100">
        <v>43490</v>
      </c>
      <c r="C29" s="101">
        <v>306.74</v>
      </c>
      <c r="D29" s="101">
        <v>139.72</v>
      </c>
      <c r="E29" s="101">
        <f t="shared" si="0"/>
        <v>446.46</v>
      </c>
      <c r="F29" s="101">
        <f t="shared" si="1"/>
        <v>247.4</v>
      </c>
      <c r="G29" s="101">
        <v>693.86</v>
      </c>
    </row>
    <row r="30" spans="1:7">
      <c r="A30">
        <v>26</v>
      </c>
      <c r="B30" s="100">
        <v>43491</v>
      </c>
      <c r="C30" s="101">
        <v>299</v>
      </c>
      <c r="D30" s="101">
        <v>100.12</v>
      </c>
      <c r="E30" s="101">
        <f t="shared" si="0"/>
        <v>399.12</v>
      </c>
      <c r="F30" s="101">
        <f t="shared" si="1"/>
        <v>300.15</v>
      </c>
      <c r="G30" s="101">
        <v>699.27</v>
      </c>
    </row>
    <row r="31" spans="1:7">
      <c r="A31">
        <v>27</v>
      </c>
      <c r="B31" s="100">
        <v>43492</v>
      </c>
      <c r="C31" s="101">
        <v>323.78</v>
      </c>
      <c r="D31" s="101">
        <v>0</v>
      </c>
      <c r="E31" s="101">
        <f t="shared" si="0"/>
        <v>323.78</v>
      </c>
      <c r="F31" s="101">
        <f t="shared" si="1"/>
        <v>161.07</v>
      </c>
      <c r="G31" s="101">
        <v>484.85</v>
      </c>
    </row>
    <row r="32" spans="1:7">
      <c r="A32">
        <v>28</v>
      </c>
      <c r="B32" s="100">
        <v>43493</v>
      </c>
      <c r="C32" s="101">
        <v>348.64</v>
      </c>
      <c r="D32" s="101">
        <v>0</v>
      </c>
      <c r="E32" s="101">
        <f t="shared" si="0"/>
        <v>348.64</v>
      </c>
      <c r="F32" s="101">
        <f t="shared" si="1"/>
        <v>71.22</v>
      </c>
      <c r="G32" s="101">
        <v>419.86</v>
      </c>
    </row>
    <row r="33" spans="1:7">
      <c r="A33">
        <v>29</v>
      </c>
      <c r="B33" s="100">
        <v>43494</v>
      </c>
      <c r="C33" s="101">
        <v>318.61</v>
      </c>
      <c r="D33" s="101">
        <v>0</v>
      </c>
      <c r="E33" s="101">
        <f t="shared" si="0"/>
        <v>318.61</v>
      </c>
      <c r="F33" s="101">
        <f t="shared" si="1"/>
        <v>161.28</v>
      </c>
      <c r="G33" s="101">
        <v>479.89</v>
      </c>
    </row>
    <row r="34" spans="1:7">
      <c r="A34">
        <v>30</v>
      </c>
      <c r="B34" s="100">
        <v>43495</v>
      </c>
      <c r="C34" s="101">
        <v>347.2</v>
      </c>
      <c r="D34" s="101">
        <v>0</v>
      </c>
      <c r="E34" s="101">
        <f t="shared" si="0"/>
        <v>347.2</v>
      </c>
      <c r="F34" s="101">
        <f t="shared" si="1"/>
        <v>230.78</v>
      </c>
      <c r="G34" s="101">
        <v>577.98</v>
      </c>
    </row>
    <row r="35" spans="1:7">
      <c r="A35">
        <v>31</v>
      </c>
      <c r="B35" s="100">
        <v>43496</v>
      </c>
      <c r="C35" s="101">
        <v>378.77</v>
      </c>
      <c r="D35" s="101">
        <v>0</v>
      </c>
      <c r="E35" s="101">
        <f t="shared" si="0"/>
        <v>378.77</v>
      </c>
      <c r="F35" s="101">
        <f t="shared" si="1"/>
        <v>204.4</v>
      </c>
      <c r="G35" s="101">
        <v>583.17</v>
      </c>
    </row>
    <row r="36" spans="1:11">
      <c r="A36">
        <v>32</v>
      </c>
      <c r="B36" s="102" t="s">
        <v>10</v>
      </c>
      <c r="C36" s="101">
        <f>SUM(C5:C35)</f>
        <v>8500.85</v>
      </c>
      <c r="D36" s="101">
        <f>SUM(D5:D35)</f>
        <v>2020.74</v>
      </c>
      <c r="E36" s="101">
        <f>SUM(E5:E35)</f>
        <v>10521.59</v>
      </c>
      <c r="F36" s="101">
        <f>SUM(F5:F35)</f>
        <v>6500.52</v>
      </c>
      <c r="G36" s="101">
        <f>SUM(G5:G35)</f>
        <v>17022.11</v>
      </c>
      <c r="H36">
        <f>C36/1000-H5</f>
        <v>-8492.34915</v>
      </c>
      <c r="I36">
        <f>D36/1000-I5</f>
        <v>-2018.71926</v>
      </c>
      <c r="J36">
        <f>E36/1000-J5</f>
        <v>-10511.06841</v>
      </c>
      <c r="K36">
        <f>G36-F36-E36</f>
        <v>0</v>
      </c>
    </row>
    <row r="37" spans="1:10">
      <c r="A37">
        <v>33</v>
      </c>
      <c r="B37" s="100">
        <v>43497</v>
      </c>
      <c r="C37" s="101">
        <v>493.64</v>
      </c>
      <c r="D37" s="101">
        <v>0</v>
      </c>
      <c r="E37" s="101">
        <f t="shared" ref="E37:E64" si="2">C37+D37</f>
        <v>493.64</v>
      </c>
      <c r="F37" s="101">
        <f t="shared" ref="F37:F64" si="3">G37-E37</f>
        <v>238.61</v>
      </c>
      <c r="G37" s="101">
        <v>732.25</v>
      </c>
      <c r="H37">
        <v>9463.83</v>
      </c>
      <c r="I37">
        <v>0</v>
      </c>
      <c r="J37">
        <f>H37+I37</f>
        <v>9463.83</v>
      </c>
    </row>
    <row r="38" spans="1:7">
      <c r="A38">
        <v>34</v>
      </c>
      <c r="B38" s="100">
        <v>43498</v>
      </c>
      <c r="C38" s="101">
        <v>437.32</v>
      </c>
      <c r="D38" s="101">
        <v>0</v>
      </c>
      <c r="E38" s="101">
        <f t="shared" si="2"/>
        <v>437.32</v>
      </c>
      <c r="F38" s="101">
        <f t="shared" si="3"/>
        <v>314.46</v>
      </c>
      <c r="G38" s="101">
        <v>751.78</v>
      </c>
    </row>
    <row r="39" spans="1:7">
      <c r="A39">
        <v>35</v>
      </c>
      <c r="B39" s="100">
        <v>43499</v>
      </c>
      <c r="C39" s="101">
        <v>492.78</v>
      </c>
      <c r="D39" s="101">
        <v>0</v>
      </c>
      <c r="E39" s="101">
        <f t="shared" si="2"/>
        <v>492.78</v>
      </c>
      <c r="F39" s="101">
        <f t="shared" si="3"/>
        <v>242.47</v>
      </c>
      <c r="G39" s="101">
        <v>735.25</v>
      </c>
    </row>
    <row r="40" spans="1:7">
      <c r="A40">
        <v>36</v>
      </c>
      <c r="B40" s="100">
        <v>43500</v>
      </c>
      <c r="C40" s="101">
        <v>352.41</v>
      </c>
      <c r="D40" s="101">
        <v>0</v>
      </c>
      <c r="E40" s="101">
        <f t="shared" si="2"/>
        <v>352.41</v>
      </c>
      <c r="F40" s="101">
        <f t="shared" si="3"/>
        <v>159.84</v>
      </c>
      <c r="G40" s="101">
        <v>512.25</v>
      </c>
    </row>
    <row r="41" spans="1:7">
      <c r="A41">
        <v>37</v>
      </c>
      <c r="B41" s="100">
        <v>43501</v>
      </c>
      <c r="C41" s="101">
        <v>126.38</v>
      </c>
      <c r="D41" s="101">
        <v>0</v>
      </c>
      <c r="E41" s="101">
        <f t="shared" si="2"/>
        <v>126.38</v>
      </c>
      <c r="F41" s="101">
        <f t="shared" si="3"/>
        <v>115.65</v>
      </c>
      <c r="G41" s="101">
        <v>242.03</v>
      </c>
    </row>
    <row r="42" spans="1:7">
      <c r="A42">
        <v>38</v>
      </c>
      <c r="B42" s="100">
        <v>43502</v>
      </c>
      <c r="C42" s="101">
        <v>173.15</v>
      </c>
      <c r="D42" s="101">
        <v>0</v>
      </c>
      <c r="E42" s="101">
        <f t="shared" si="2"/>
        <v>173.15</v>
      </c>
      <c r="F42" s="101">
        <f t="shared" si="3"/>
        <v>102.68</v>
      </c>
      <c r="G42" s="101">
        <v>275.83</v>
      </c>
    </row>
    <row r="43" spans="1:7">
      <c r="A43">
        <v>39</v>
      </c>
      <c r="B43" s="100">
        <v>43503</v>
      </c>
      <c r="C43" s="101">
        <v>275.22</v>
      </c>
      <c r="D43" s="101">
        <v>0</v>
      </c>
      <c r="E43" s="101">
        <f t="shared" si="2"/>
        <v>275.22</v>
      </c>
      <c r="F43" s="101">
        <f t="shared" si="3"/>
        <v>123.39</v>
      </c>
      <c r="G43" s="101">
        <v>398.61</v>
      </c>
    </row>
    <row r="44" spans="1:7">
      <c r="A44">
        <v>40</v>
      </c>
      <c r="B44" s="100">
        <v>43504</v>
      </c>
      <c r="C44" s="101">
        <v>241.8</v>
      </c>
      <c r="D44" s="101">
        <v>0</v>
      </c>
      <c r="E44" s="101">
        <f t="shared" si="2"/>
        <v>241.8</v>
      </c>
      <c r="F44" s="101">
        <f t="shared" si="3"/>
        <v>150.6</v>
      </c>
      <c r="G44" s="101">
        <v>392.4</v>
      </c>
    </row>
    <row r="45" spans="1:7">
      <c r="A45">
        <v>41</v>
      </c>
      <c r="B45" s="100">
        <v>43505</v>
      </c>
      <c r="C45" s="101">
        <v>331.49</v>
      </c>
      <c r="D45" s="101">
        <v>0</v>
      </c>
      <c r="E45" s="101">
        <f t="shared" si="2"/>
        <v>331.49</v>
      </c>
      <c r="F45" s="101">
        <f t="shared" si="3"/>
        <v>263.09</v>
      </c>
      <c r="G45" s="101">
        <v>594.58</v>
      </c>
    </row>
    <row r="46" spans="1:7">
      <c r="A46">
        <v>42</v>
      </c>
      <c r="B46" s="100">
        <v>43506</v>
      </c>
      <c r="C46" s="101">
        <v>293.71</v>
      </c>
      <c r="D46" s="101">
        <v>0</v>
      </c>
      <c r="E46" s="101">
        <f t="shared" si="2"/>
        <v>293.71</v>
      </c>
      <c r="F46" s="101">
        <f t="shared" si="3"/>
        <v>104.36</v>
      </c>
      <c r="G46" s="101">
        <v>398.07</v>
      </c>
    </row>
    <row r="47" spans="1:7">
      <c r="A47">
        <v>43</v>
      </c>
      <c r="B47" s="100">
        <v>43507</v>
      </c>
      <c r="C47" s="101">
        <v>351.77</v>
      </c>
      <c r="D47" s="101">
        <v>0</v>
      </c>
      <c r="E47" s="101">
        <f t="shared" si="2"/>
        <v>351.77</v>
      </c>
      <c r="F47" s="101">
        <f t="shared" si="3"/>
        <v>0</v>
      </c>
      <c r="G47" s="101">
        <v>351.77</v>
      </c>
    </row>
    <row r="48" spans="1:7">
      <c r="A48">
        <v>44</v>
      </c>
      <c r="B48" s="100">
        <v>43508</v>
      </c>
      <c r="C48" s="101">
        <v>383.32</v>
      </c>
      <c r="D48" s="101">
        <v>0</v>
      </c>
      <c r="E48" s="101">
        <f t="shared" si="2"/>
        <v>383.32</v>
      </c>
      <c r="F48" s="101">
        <f t="shared" si="3"/>
        <v>175.92</v>
      </c>
      <c r="G48" s="101">
        <v>559.24</v>
      </c>
    </row>
    <row r="49" spans="1:7">
      <c r="A49">
        <v>45</v>
      </c>
      <c r="B49" s="100">
        <v>43509</v>
      </c>
      <c r="C49" s="101">
        <v>403.82</v>
      </c>
      <c r="D49" s="101">
        <v>0</v>
      </c>
      <c r="E49" s="101">
        <f t="shared" si="2"/>
        <v>403.82</v>
      </c>
      <c r="F49" s="101">
        <f t="shared" si="3"/>
        <v>211.98</v>
      </c>
      <c r="G49" s="101">
        <v>615.8</v>
      </c>
    </row>
    <row r="50" spans="1:7">
      <c r="A50">
        <v>46</v>
      </c>
      <c r="B50" s="100">
        <v>43510</v>
      </c>
      <c r="C50" s="101">
        <v>369.35</v>
      </c>
      <c r="D50" s="101">
        <v>0</v>
      </c>
      <c r="E50" s="101">
        <f t="shared" si="2"/>
        <v>369.35</v>
      </c>
      <c r="F50" s="101">
        <f t="shared" si="3"/>
        <v>179.32</v>
      </c>
      <c r="G50" s="101">
        <v>548.67</v>
      </c>
    </row>
    <row r="51" spans="1:7">
      <c r="A51">
        <v>47</v>
      </c>
      <c r="B51" s="100">
        <v>43511</v>
      </c>
      <c r="C51" s="101">
        <v>367.47</v>
      </c>
      <c r="D51" s="101">
        <v>0</v>
      </c>
      <c r="E51" s="101">
        <f t="shared" si="2"/>
        <v>367.47</v>
      </c>
      <c r="F51" s="101">
        <f t="shared" si="3"/>
        <v>202.31</v>
      </c>
      <c r="G51" s="101">
        <v>569.78</v>
      </c>
    </row>
    <row r="52" spans="1:7">
      <c r="A52">
        <v>48</v>
      </c>
      <c r="B52" s="100">
        <v>43512</v>
      </c>
      <c r="C52" s="101">
        <v>370.36</v>
      </c>
      <c r="D52" s="101">
        <v>0</v>
      </c>
      <c r="E52" s="101">
        <f t="shared" si="2"/>
        <v>370.36</v>
      </c>
      <c r="F52" s="101">
        <f t="shared" si="3"/>
        <v>159.38</v>
      </c>
      <c r="G52" s="101">
        <v>529.74</v>
      </c>
    </row>
    <row r="53" spans="1:7">
      <c r="A53">
        <v>49</v>
      </c>
      <c r="B53" s="100">
        <v>43513</v>
      </c>
      <c r="C53" s="101">
        <v>387.25</v>
      </c>
      <c r="D53" s="101">
        <v>0</v>
      </c>
      <c r="E53" s="101">
        <f t="shared" si="2"/>
        <v>387.25</v>
      </c>
      <c r="F53" s="101">
        <f t="shared" si="3"/>
        <v>254.04</v>
      </c>
      <c r="G53" s="101">
        <v>641.29</v>
      </c>
    </row>
    <row r="54" spans="1:7">
      <c r="A54">
        <v>50</v>
      </c>
      <c r="B54" s="100">
        <v>43514</v>
      </c>
      <c r="C54" s="101">
        <v>324.25</v>
      </c>
      <c r="D54" s="101">
        <v>0</v>
      </c>
      <c r="E54" s="101">
        <f t="shared" si="2"/>
        <v>324.25</v>
      </c>
      <c r="F54" s="101">
        <f t="shared" si="3"/>
        <v>214.49</v>
      </c>
      <c r="G54" s="101">
        <v>538.74</v>
      </c>
    </row>
    <row r="55" spans="1:7">
      <c r="A55">
        <v>51</v>
      </c>
      <c r="B55" s="100">
        <v>43515</v>
      </c>
      <c r="C55" s="101">
        <v>359.8</v>
      </c>
      <c r="D55" s="101">
        <v>0</v>
      </c>
      <c r="E55" s="101">
        <f t="shared" si="2"/>
        <v>359.8</v>
      </c>
      <c r="F55" s="101">
        <f t="shared" si="3"/>
        <v>69.21</v>
      </c>
      <c r="G55" s="101">
        <v>429.01</v>
      </c>
    </row>
    <row r="56" spans="1:7">
      <c r="A56">
        <v>52</v>
      </c>
      <c r="B56" s="100">
        <v>43516</v>
      </c>
      <c r="C56" s="101">
        <v>347.85</v>
      </c>
      <c r="D56" s="101">
        <v>0</v>
      </c>
      <c r="E56" s="101">
        <f t="shared" si="2"/>
        <v>347.85</v>
      </c>
      <c r="F56" s="101">
        <f t="shared" si="3"/>
        <v>100.18</v>
      </c>
      <c r="G56" s="101">
        <v>448.03</v>
      </c>
    </row>
    <row r="57" spans="1:7">
      <c r="A57">
        <v>53</v>
      </c>
      <c r="B57" s="100">
        <v>43517</v>
      </c>
      <c r="C57" s="101">
        <v>309.4</v>
      </c>
      <c r="D57" s="101">
        <v>0</v>
      </c>
      <c r="E57" s="101">
        <f t="shared" si="2"/>
        <v>309.4</v>
      </c>
      <c r="F57" s="101">
        <f t="shared" si="3"/>
        <v>175.07</v>
      </c>
      <c r="G57" s="101">
        <v>484.47</v>
      </c>
    </row>
    <row r="58" spans="1:7">
      <c r="A58">
        <v>54</v>
      </c>
      <c r="B58" s="100">
        <v>43518</v>
      </c>
      <c r="C58" s="101">
        <v>375.07</v>
      </c>
      <c r="D58" s="101">
        <v>0</v>
      </c>
      <c r="E58" s="101">
        <f t="shared" si="2"/>
        <v>375.07</v>
      </c>
      <c r="F58" s="101">
        <f t="shared" si="3"/>
        <v>217.9</v>
      </c>
      <c r="G58" s="101">
        <v>592.97</v>
      </c>
    </row>
    <row r="59" spans="1:7">
      <c r="A59">
        <v>55</v>
      </c>
      <c r="B59" s="100">
        <v>43519</v>
      </c>
      <c r="C59" s="101">
        <v>282.09</v>
      </c>
      <c r="D59" s="101">
        <v>0</v>
      </c>
      <c r="E59" s="101">
        <f t="shared" si="2"/>
        <v>282.09</v>
      </c>
      <c r="F59" s="101">
        <f t="shared" si="3"/>
        <v>196.67</v>
      </c>
      <c r="G59" s="101">
        <v>478.76</v>
      </c>
    </row>
    <row r="60" spans="1:7">
      <c r="A60">
        <v>56</v>
      </c>
      <c r="B60" s="100">
        <v>43520</v>
      </c>
      <c r="C60" s="101">
        <v>319.77</v>
      </c>
      <c r="D60" s="101">
        <v>0</v>
      </c>
      <c r="E60" s="101">
        <f t="shared" si="2"/>
        <v>319.77</v>
      </c>
      <c r="F60" s="101">
        <f t="shared" si="3"/>
        <v>183.85</v>
      </c>
      <c r="G60" s="101">
        <v>503.62</v>
      </c>
    </row>
    <row r="61" spans="1:7">
      <c r="A61">
        <v>57</v>
      </c>
      <c r="B61" s="100">
        <v>43521</v>
      </c>
      <c r="C61" s="101">
        <v>410.81</v>
      </c>
      <c r="D61" s="101">
        <v>0</v>
      </c>
      <c r="E61" s="101">
        <f t="shared" si="2"/>
        <v>410.81</v>
      </c>
      <c r="F61" s="101">
        <f t="shared" si="3"/>
        <v>171.4</v>
      </c>
      <c r="G61" s="101">
        <v>582.21</v>
      </c>
    </row>
    <row r="62" spans="1:7">
      <c r="A62">
        <v>58</v>
      </c>
      <c r="B62" s="100">
        <v>43522</v>
      </c>
      <c r="C62" s="101">
        <v>318</v>
      </c>
      <c r="D62" s="101">
        <v>0</v>
      </c>
      <c r="E62" s="101">
        <f t="shared" si="2"/>
        <v>318</v>
      </c>
      <c r="F62" s="101">
        <f t="shared" si="3"/>
        <v>198.62</v>
      </c>
      <c r="G62" s="101">
        <v>516.62</v>
      </c>
    </row>
    <row r="63" spans="1:7">
      <c r="A63">
        <v>59</v>
      </c>
      <c r="B63" s="100">
        <v>43523</v>
      </c>
      <c r="C63" s="101">
        <v>284.12</v>
      </c>
      <c r="D63" s="101">
        <v>0</v>
      </c>
      <c r="E63" s="101">
        <f t="shared" si="2"/>
        <v>284.12</v>
      </c>
      <c r="F63" s="101">
        <f t="shared" si="3"/>
        <v>283.72</v>
      </c>
      <c r="G63" s="101">
        <v>567.84</v>
      </c>
    </row>
    <row r="64" spans="1:7">
      <c r="A64">
        <v>60</v>
      </c>
      <c r="B64" s="100">
        <v>43524</v>
      </c>
      <c r="C64" s="101">
        <v>281.43</v>
      </c>
      <c r="D64" s="101">
        <v>0</v>
      </c>
      <c r="E64" s="101">
        <f t="shared" si="2"/>
        <v>281.43</v>
      </c>
      <c r="F64" s="101">
        <f t="shared" si="3"/>
        <v>193.98</v>
      </c>
      <c r="G64" s="101">
        <v>475.41</v>
      </c>
    </row>
    <row r="65" spans="1:11">
      <c r="A65">
        <v>61</v>
      </c>
      <c r="B65" s="102" t="s">
        <v>10</v>
      </c>
      <c r="C65" s="101">
        <f>SUM(C37:C64)</f>
        <v>9463.83</v>
      </c>
      <c r="D65" s="101">
        <f>SUM(D37:D64)</f>
        <v>0</v>
      </c>
      <c r="E65" s="101">
        <f>SUM(E37:E64)</f>
        <v>9463.83</v>
      </c>
      <c r="F65" s="101">
        <f>SUM(F37:F64)</f>
        <v>5003.19</v>
      </c>
      <c r="G65" s="101">
        <f>SUM(G37:G64)</f>
        <v>14467.02</v>
      </c>
      <c r="H65">
        <f>C65/1000-H37</f>
        <v>-9454.36617</v>
      </c>
      <c r="I65">
        <f>D65/1000-I37</f>
        <v>0</v>
      </c>
      <c r="J65">
        <f>E65/1000-J37</f>
        <v>-9454.36617</v>
      </c>
      <c r="K65">
        <f>G65-F65-E65</f>
        <v>0</v>
      </c>
    </row>
    <row r="66" spans="1:10">
      <c r="A66">
        <v>62</v>
      </c>
      <c r="B66" s="100">
        <v>43525</v>
      </c>
      <c r="C66" s="101">
        <v>317.12</v>
      </c>
      <c r="D66" s="101">
        <v>0</v>
      </c>
      <c r="E66" s="101">
        <f t="shared" ref="E66:E96" si="4">C66+D66</f>
        <v>317.12</v>
      </c>
      <c r="F66" s="101">
        <f t="shared" ref="F66:F96" si="5">G66-E66</f>
        <v>207.2</v>
      </c>
      <c r="G66" s="101">
        <v>524.32</v>
      </c>
      <c r="H66">
        <v>9638.81</v>
      </c>
      <c r="I66">
        <v>0</v>
      </c>
      <c r="J66">
        <f>H66+I66</f>
        <v>9638.81</v>
      </c>
    </row>
    <row r="67" spans="1:7">
      <c r="A67">
        <v>63</v>
      </c>
      <c r="B67" s="100">
        <v>43526</v>
      </c>
      <c r="C67" s="101">
        <v>278.08</v>
      </c>
      <c r="D67" s="101">
        <v>0</v>
      </c>
      <c r="E67" s="101">
        <f t="shared" si="4"/>
        <v>278.08</v>
      </c>
      <c r="F67" s="101">
        <f t="shared" si="5"/>
        <v>229.33</v>
      </c>
      <c r="G67" s="101">
        <v>507.41</v>
      </c>
    </row>
    <row r="68" spans="1:7">
      <c r="A68">
        <v>64</v>
      </c>
      <c r="B68" s="100">
        <v>43527</v>
      </c>
      <c r="C68" s="101">
        <v>304.55</v>
      </c>
      <c r="D68" s="101">
        <v>0</v>
      </c>
      <c r="E68" s="101">
        <f t="shared" si="4"/>
        <v>304.55</v>
      </c>
      <c r="F68" s="101">
        <f t="shared" si="5"/>
        <v>226.92</v>
      </c>
      <c r="G68" s="101">
        <v>531.47</v>
      </c>
    </row>
    <row r="69" spans="1:7">
      <c r="A69">
        <v>65</v>
      </c>
      <c r="B69" s="100">
        <v>43528</v>
      </c>
      <c r="C69" s="101">
        <v>416.52</v>
      </c>
      <c r="D69" s="101">
        <v>0</v>
      </c>
      <c r="E69" s="101">
        <f t="shared" si="4"/>
        <v>416.52</v>
      </c>
      <c r="F69" s="101">
        <f t="shared" si="5"/>
        <v>204.5</v>
      </c>
      <c r="G69" s="101">
        <f>(547080+73940)/1000</f>
        <v>621.02</v>
      </c>
    </row>
    <row r="70" spans="1:7">
      <c r="A70">
        <v>66</v>
      </c>
      <c r="B70" s="100">
        <v>43529</v>
      </c>
      <c r="C70" s="101">
        <v>282.2</v>
      </c>
      <c r="D70" s="101">
        <v>0</v>
      </c>
      <c r="E70" s="101">
        <f t="shared" si="4"/>
        <v>282.2</v>
      </c>
      <c r="F70" s="101">
        <f t="shared" si="5"/>
        <v>203.75</v>
      </c>
      <c r="G70" s="101">
        <v>485.95</v>
      </c>
    </row>
    <row r="71" spans="1:7">
      <c r="A71">
        <v>67</v>
      </c>
      <c r="B71" s="100">
        <v>43530</v>
      </c>
      <c r="C71" s="101">
        <v>434.11</v>
      </c>
      <c r="D71" s="101">
        <v>0</v>
      </c>
      <c r="E71" s="101">
        <f t="shared" si="4"/>
        <v>434.11</v>
      </c>
      <c r="F71" s="101">
        <f t="shared" si="5"/>
        <v>250.47</v>
      </c>
      <c r="G71" s="101">
        <f>(553690+130890)/1000</f>
        <v>684.58</v>
      </c>
    </row>
    <row r="72" spans="1:7">
      <c r="A72">
        <v>68</v>
      </c>
      <c r="B72" s="100">
        <v>43531</v>
      </c>
      <c r="C72" s="101">
        <v>353.83</v>
      </c>
      <c r="D72" s="101">
        <v>0</v>
      </c>
      <c r="E72" s="101">
        <f t="shared" si="4"/>
        <v>353.83</v>
      </c>
      <c r="F72" s="101">
        <f t="shared" si="5"/>
        <v>213.9</v>
      </c>
      <c r="G72" s="101">
        <v>567.73</v>
      </c>
    </row>
    <row r="73" spans="1:7">
      <c r="A73">
        <v>69</v>
      </c>
      <c r="B73" s="100">
        <v>43532</v>
      </c>
      <c r="C73" s="101">
        <v>317.49</v>
      </c>
      <c r="D73" s="101">
        <v>0</v>
      </c>
      <c r="E73" s="101">
        <f t="shared" si="4"/>
        <v>317.49</v>
      </c>
      <c r="F73" s="101">
        <f t="shared" si="5"/>
        <v>231.22</v>
      </c>
      <c r="G73" s="101">
        <v>548.71</v>
      </c>
    </row>
    <row r="74" spans="1:7">
      <c r="A74">
        <v>70</v>
      </c>
      <c r="B74" s="100">
        <v>43533</v>
      </c>
      <c r="C74" s="101">
        <v>337.17</v>
      </c>
      <c r="D74" s="101">
        <v>0</v>
      </c>
      <c r="E74" s="101">
        <f t="shared" si="4"/>
        <v>337.17</v>
      </c>
      <c r="F74" s="101">
        <f t="shared" si="5"/>
        <v>328.22</v>
      </c>
      <c r="G74" s="101">
        <v>665.39</v>
      </c>
    </row>
    <row r="75" spans="1:7">
      <c r="A75">
        <v>71</v>
      </c>
      <c r="B75" s="100">
        <v>43534</v>
      </c>
      <c r="C75" s="101">
        <v>304.51</v>
      </c>
      <c r="D75" s="101">
        <v>0</v>
      </c>
      <c r="E75" s="101">
        <f t="shared" si="4"/>
        <v>304.51</v>
      </c>
      <c r="F75" s="101">
        <f t="shared" si="5"/>
        <v>187</v>
      </c>
      <c r="G75" s="101">
        <v>491.51</v>
      </c>
    </row>
    <row r="76" spans="1:7">
      <c r="A76">
        <v>72</v>
      </c>
      <c r="B76" s="100">
        <v>43535</v>
      </c>
      <c r="C76" s="101">
        <v>372.47</v>
      </c>
      <c r="D76" s="101">
        <v>0</v>
      </c>
      <c r="E76" s="101">
        <f t="shared" si="4"/>
        <v>372.47</v>
      </c>
      <c r="F76" s="101">
        <f t="shared" si="5"/>
        <v>185.81</v>
      </c>
      <c r="G76" s="101">
        <v>558.28</v>
      </c>
    </row>
    <row r="77" spans="1:7">
      <c r="A77">
        <v>73</v>
      </c>
      <c r="B77" s="100">
        <v>43536</v>
      </c>
      <c r="C77" s="101">
        <v>371.38</v>
      </c>
      <c r="D77" s="101">
        <v>0</v>
      </c>
      <c r="E77" s="101">
        <f t="shared" si="4"/>
        <v>371.38</v>
      </c>
      <c r="F77" s="101">
        <f t="shared" si="5"/>
        <v>192.92</v>
      </c>
      <c r="G77" s="101">
        <v>564.3</v>
      </c>
    </row>
    <row r="78" spans="1:7">
      <c r="A78">
        <v>74</v>
      </c>
      <c r="B78" s="100">
        <v>43537</v>
      </c>
      <c r="C78" s="101">
        <v>331.85</v>
      </c>
      <c r="D78" s="101">
        <v>0</v>
      </c>
      <c r="E78" s="101">
        <f t="shared" si="4"/>
        <v>331.85</v>
      </c>
      <c r="F78" s="101">
        <f t="shared" si="5"/>
        <v>184.71</v>
      </c>
      <c r="G78" s="101">
        <v>516.56</v>
      </c>
    </row>
    <row r="79" spans="1:7">
      <c r="A79">
        <v>75</v>
      </c>
      <c r="B79" s="100">
        <v>43538</v>
      </c>
      <c r="C79" s="101">
        <v>293.63</v>
      </c>
      <c r="D79" s="101">
        <v>0</v>
      </c>
      <c r="E79" s="101">
        <f t="shared" si="4"/>
        <v>293.63</v>
      </c>
      <c r="F79" s="101">
        <f t="shared" si="5"/>
        <v>210.35</v>
      </c>
      <c r="G79" s="101">
        <v>503.98</v>
      </c>
    </row>
    <row r="80" spans="1:7">
      <c r="A80">
        <v>76</v>
      </c>
      <c r="B80" s="100">
        <v>43539</v>
      </c>
      <c r="C80" s="101">
        <v>314.47</v>
      </c>
      <c r="D80" s="101">
        <v>0</v>
      </c>
      <c r="E80" s="101">
        <f t="shared" si="4"/>
        <v>314.47</v>
      </c>
      <c r="F80" s="101">
        <f t="shared" si="5"/>
        <v>227.61</v>
      </c>
      <c r="G80" s="101">
        <v>542.08</v>
      </c>
    </row>
    <row r="81" spans="1:7">
      <c r="A81">
        <v>77</v>
      </c>
      <c r="B81" s="100">
        <v>43540</v>
      </c>
      <c r="C81" s="101">
        <v>273.47</v>
      </c>
      <c r="D81" s="101">
        <v>0</v>
      </c>
      <c r="E81" s="101">
        <f t="shared" si="4"/>
        <v>273.47</v>
      </c>
      <c r="F81" s="101">
        <f t="shared" si="5"/>
        <v>203.83</v>
      </c>
      <c r="G81" s="101">
        <v>477.3</v>
      </c>
    </row>
    <row r="82" spans="1:7">
      <c r="A82">
        <v>78</v>
      </c>
      <c r="B82" s="100">
        <v>43541</v>
      </c>
      <c r="C82" s="101">
        <v>338.17</v>
      </c>
      <c r="D82" s="101">
        <v>0</v>
      </c>
      <c r="E82" s="101">
        <f t="shared" si="4"/>
        <v>338.17</v>
      </c>
      <c r="F82" s="101">
        <f t="shared" si="5"/>
        <v>235.43</v>
      </c>
      <c r="G82" s="101">
        <v>573.6</v>
      </c>
    </row>
    <row r="83" spans="1:7">
      <c r="A83">
        <v>79</v>
      </c>
      <c r="B83" s="100">
        <v>43542</v>
      </c>
      <c r="C83" s="101">
        <v>274.62</v>
      </c>
      <c r="D83" s="101">
        <v>0</v>
      </c>
      <c r="E83" s="101">
        <f t="shared" si="4"/>
        <v>274.62</v>
      </c>
      <c r="F83" s="101">
        <f t="shared" si="5"/>
        <v>311.74</v>
      </c>
      <c r="G83" s="101">
        <v>586.36</v>
      </c>
    </row>
    <row r="84" spans="1:7">
      <c r="A84">
        <v>80</v>
      </c>
      <c r="B84" s="100">
        <v>43543</v>
      </c>
      <c r="C84" s="101">
        <v>321.5</v>
      </c>
      <c r="D84" s="101">
        <v>0</v>
      </c>
      <c r="E84" s="101">
        <f t="shared" si="4"/>
        <v>321.5</v>
      </c>
      <c r="F84" s="101">
        <f t="shared" si="5"/>
        <v>204.3</v>
      </c>
      <c r="G84" s="101">
        <v>525.8</v>
      </c>
    </row>
    <row r="85" spans="1:7">
      <c r="A85">
        <v>81</v>
      </c>
      <c r="B85" s="100">
        <v>43544</v>
      </c>
      <c r="C85" s="101">
        <v>330.85</v>
      </c>
      <c r="D85" s="101">
        <v>0</v>
      </c>
      <c r="E85" s="101">
        <f t="shared" si="4"/>
        <v>330.85</v>
      </c>
      <c r="F85" s="101">
        <f t="shared" si="5"/>
        <v>221.72</v>
      </c>
      <c r="G85" s="101">
        <v>552.57</v>
      </c>
    </row>
    <row r="86" spans="1:7">
      <c r="A86">
        <v>82</v>
      </c>
      <c r="B86" s="100">
        <v>43545</v>
      </c>
      <c r="C86" s="101">
        <v>260.9</v>
      </c>
      <c r="D86" s="101">
        <v>0</v>
      </c>
      <c r="E86" s="101">
        <f t="shared" si="4"/>
        <v>260.9</v>
      </c>
      <c r="F86" s="101">
        <f t="shared" si="5"/>
        <v>236.05</v>
      </c>
      <c r="G86" s="101">
        <v>496.95</v>
      </c>
    </row>
    <row r="87" spans="1:7">
      <c r="A87">
        <v>83</v>
      </c>
      <c r="B87" s="100">
        <v>43546</v>
      </c>
      <c r="C87" s="101">
        <v>282.66</v>
      </c>
      <c r="D87" s="101">
        <v>0</v>
      </c>
      <c r="E87" s="101">
        <f t="shared" si="4"/>
        <v>282.66</v>
      </c>
      <c r="F87" s="101">
        <f t="shared" si="5"/>
        <v>165.99</v>
      </c>
      <c r="G87" s="101">
        <v>448.65</v>
      </c>
    </row>
    <row r="88" spans="1:7">
      <c r="A88">
        <v>84</v>
      </c>
      <c r="B88" s="100">
        <v>43547</v>
      </c>
      <c r="C88" s="101">
        <v>266.2</v>
      </c>
      <c r="D88" s="101">
        <v>0</v>
      </c>
      <c r="E88" s="101">
        <f t="shared" si="4"/>
        <v>266.2</v>
      </c>
      <c r="F88" s="101">
        <f t="shared" si="5"/>
        <v>230.23</v>
      </c>
      <c r="G88" s="101">
        <v>496.43</v>
      </c>
    </row>
    <row r="89" spans="1:7">
      <c r="A89">
        <v>85</v>
      </c>
      <c r="B89" s="100">
        <v>43548</v>
      </c>
      <c r="C89" s="101">
        <v>240.7</v>
      </c>
      <c r="D89" s="101">
        <v>0</v>
      </c>
      <c r="E89" s="101">
        <f t="shared" si="4"/>
        <v>240.7</v>
      </c>
      <c r="F89" s="101">
        <f t="shared" si="5"/>
        <v>184.38</v>
      </c>
      <c r="G89" s="101">
        <v>425.08</v>
      </c>
    </row>
    <row r="90" spans="1:7">
      <c r="A90">
        <v>86</v>
      </c>
      <c r="B90" s="100">
        <v>43549</v>
      </c>
      <c r="C90" s="101">
        <v>282.44</v>
      </c>
      <c r="D90" s="101">
        <v>0</v>
      </c>
      <c r="E90" s="101">
        <f t="shared" si="4"/>
        <v>282.44</v>
      </c>
      <c r="F90" s="101">
        <f t="shared" si="5"/>
        <v>311.79</v>
      </c>
      <c r="G90" s="101">
        <v>594.23</v>
      </c>
    </row>
    <row r="91" spans="1:7">
      <c r="A91">
        <v>87</v>
      </c>
      <c r="B91" s="100">
        <v>43550</v>
      </c>
      <c r="C91" s="101">
        <v>314.09</v>
      </c>
      <c r="D91" s="101">
        <v>0</v>
      </c>
      <c r="E91" s="101">
        <f t="shared" si="4"/>
        <v>314.09</v>
      </c>
      <c r="F91" s="101">
        <f t="shared" si="5"/>
        <v>259.39</v>
      </c>
      <c r="G91" s="101">
        <v>573.48</v>
      </c>
    </row>
    <row r="92" spans="1:7">
      <c r="A92">
        <v>88</v>
      </c>
      <c r="B92" s="100">
        <v>43551</v>
      </c>
      <c r="C92" s="101">
        <v>309.4</v>
      </c>
      <c r="D92" s="101">
        <v>0</v>
      </c>
      <c r="E92" s="101">
        <f t="shared" si="4"/>
        <v>309.4</v>
      </c>
      <c r="F92" s="101">
        <f t="shared" si="5"/>
        <v>173.72</v>
      </c>
      <c r="G92" s="101">
        <v>483.12</v>
      </c>
    </row>
    <row r="93" spans="1:7">
      <c r="A93">
        <v>89</v>
      </c>
      <c r="B93" s="100">
        <v>43552</v>
      </c>
      <c r="C93" s="101">
        <v>270.34</v>
      </c>
      <c r="D93" s="101">
        <v>0</v>
      </c>
      <c r="E93" s="101">
        <f t="shared" si="4"/>
        <v>270.34</v>
      </c>
      <c r="F93" s="101">
        <f t="shared" si="5"/>
        <v>181.94</v>
      </c>
      <c r="G93" s="101">
        <v>452.28</v>
      </c>
    </row>
    <row r="94" spans="1:7">
      <c r="A94">
        <v>90</v>
      </c>
      <c r="B94" s="100">
        <v>43553</v>
      </c>
      <c r="C94" s="101">
        <v>293.58</v>
      </c>
      <c r="D94" s="101">
        <v>0</v>
      </c>
      <c r="E94" s="101">
        <f t="shared" si="4"/>
        <v>293.58</v>
      </c>
      <c r="F94" s="101">
        <f t="shared" si="5"/>
        <v>177.74</v>
      </c>
      <c r="G94" s="101">
        <v>471.32</v>
      </c>
    </row>
    <row r="95" spans="1:7">
      <c r="A95">
        <v>91</v>
      </c>
      <c r="B95" s="100">
        <v>43554</v>
      </c>
      <c r="C95" s="101">
        <v>298.07</v>
      </c>
      <c r="D95" s="101">
        <v>0</v>
      </c>
      <c r="E95" s="101">
        <f t="shared" si="4"/>
        <v>298.07</v>
      </c>
      <c r="F95" s="101">
        <f t="shared" si="5"/>
        <v>196.48</v>
      </c>
      <c r="G95" s="101">
        <v>494.55</v>
      </c>
    </row>
    <row r="96" spans="1:7">
      <c r="A96">
        <v>92</v>
      </c>
      <c r="B96" s="100">
        <v>43555</v>
      </c>
      <c r="C96" s="101">
        <v>252.44</v>
      </c>
      <c r="D96" s="101">
        <v>0</v>
      </c>
      <c r="E96" s="101">
        <f t="shared" si="4"/>
        <v>252.44</v>
      </c>
      <c r="F96" s="101">
        <f t="shared" si="5"/>
        <v>264.73</v>
      </c>
      <c r="G96" s="101">
        <v>517.17</v>
      </c>
    </row>
    <row r="97" spans="1:11">
      <c r="A97">
        <v>93</v>
      </c>
      <c r="B97" s="102" t="s">
        <v>10</v>
      </c>
      <c r="C97" s="101">
        <f>SUM(C66:C96)</f>
        <v>9638.81</v>
      </c>
      <c r="D97" s="101">
        <f>SUM(D66:D96)</f>
        <v>0</v>
      </c>
      <c r="E97" s="101">
        <f>SUM(E66:E96)</f>
        <v>9638.81</v>
      </c>
      <c r="F97" s="101">
        <f>SUM(F66:F96)</f>
        <v>6843.37</v>
      </c>
      <c r="G97" s="101">
        <f>SUM(G66:G96)</f>
        <v>16482.18</v>
      </c>
      <c r="H97">
        <f>C97/1000-H66</f>
        <v>-9629.17119</v>
      </c>
      <c r="I97">
        <f>D97/1000-I66</f>
        <v>0</v>
      </c>
      <c r="J97">
        <f>E97/1000-J66</f>
        <v>-9629.17119</v>
      </c>
      <c r="K97">
        <f>G97-F97-E97</f>
        <v>0</v>
      </c>
    </row>
    <row r="98" spans="1:10">
      <c r="A98">
        <v>94</v>
      </c>
      <c r="B98" s="100">
        <v>43556</v>
      </c>
      <c r="C98" s="101">
        <v>343.6</v>
      </c>
      <c r="D98" s="101">
        <v>0</v>
      </c>
      <c r="E98" s="101">
        <f t="shared" ref="E98:E127" si="6">C98+D98</f>
        <v>343.6</v>
      </c>
      <c r="F98" s="101">
        <f t="shared" ref="F98:F127" si="7">G98-E98</f>
        <v>147.06</v>
      </c>
      <c r="G98" s="101">
        <v>490.66</v>
      </c>
      <c r="H98">
        <v>8303.76</v>
      </c>
      <c r="I98">
        <v>0</v>
      </c>
      <c r="J98">
        <f>H98+I98</f>
        <v>8303.76</v>
      </c>
    </row>
    <row r="99" spans="1:7">
      <c r="A99">
        <v>95</v>
      </c>
      <c r="B99" s="100">
        <v>43557</v>
      </c>
      <c r="C99" s="101">
        <v>218.65</v>
      </c>
      <c r="D99" s="101">
        <v>0</v>
      </c>
      <c r="E99" s="101">
        <f t="shared" si="6"/>
        <v>218.65</v>
      </c>
      <c r="F99" s="101">
        <f t="shared" si="7"/>
        <v>204.54</v>
      </c>
      <c r="G99" s="101">
        <f>(384170+39020)/1000</f>
        <v>423.19</v>
      </c>
    </row>
    <row r="100" spans="1:7">
      <c r="A100">
        <v>96</v>
      </c>
      <c r="B100" s="100">
        <v>43558</v>
      </c>
      <c r="C100" s="101">
        <v>300.02</v>
      </c>
      <c r="D100" s="101">
        <v>0</v>
      </c>
      <c r="E100" s="101">
        <f t="shared" si="6"/>
        <v>300.02</v>
      </c>
      <c r="F100" s="101">
        <f t="shared" si="7"/>
        <v>142.54</v>
      </c>
      <c r="G100" s="101">
        <v>442.56</v>
      </c>
    </row>
    <row r="101" spans="1:7">
      <c r="A101">
        <v>97</v>
      </c>
      <c r="B101" s="100">
        <v>43559</v>
      </c>
      <c r="C101" s="101">
        <v>299.2</v>
      </c>
      <c r="D101" s="101">
        <v>0</v>
      </c>
      <c r="E101" s="101">
        <f t="shared" si="6"/>
        <v>299.2</v>
      </c>
      <c r="F101" s="101">
        <f t="shared" si="7"/>
        <v>186.65</v>
      </c>
      <c r="G101" s="101">
        <v>485.85</v>
      </c>
    </row>
    <row r="102" spans="1:7">
      <c r="A102">
        <v>98</v>
      </c>
      <c r="B102" s="100">
        <v>43560</v>
      </c>
      <c r="C102" s="101">
        <v>300.65</v>
      </c>
      <c r="D102" s="101">
        <v>0</v>
      </c>
      <c r="E102" s="101">
        <f t="shared" si="6"/>
        <v>300.65</v>
      </c>
      <c r="F102" s="101">
        <f t="shared" si="7"/>
        <v>245.58</v>
      </c>
      <c r="G102" s="101">
        <v>546.23</v>
      </c>
    </row>
    <row r="103" spans="1:7">
      <c r="A103">
        <v>99</v>
      </c>
      <c r="B103" s="100">
        <v>43561</v>
      </c>
      <c r="C103" s="101">
        <v>281.38</v>
      </c>
      <c r="D103" s="101">
        <v>0</v>
      </c>
      <c r="E103" s="101">
        <f t="shared" si="6"/>
        <v>281.38</v>
      </c>
      <c r="F103" s="101">
        <f t="shared" si="7"/>
        <v>160.86</v>
      </c>
      <c r="G103" s="101">
        <v>442.24</v>
      </c>
    </row>
    <row r="104" spans="1:7">
      <c r="A104">
        <v>100</v>
      </c>
      <c r="B104" s="100">
        <v>43562</v>
      </c>
      <c r="C104" s="101">
        <v>311.36</v>
      </c>
      <c r="D104" s="101">
        <v>0</v>
      </c>
      <c r="E104" s="101">
        <f t="shared" si="6"/>
        <v>311.36</v>
      </c>
      <c r="F104" s="101">
        <f t="shared" si="7"/>
        <v>205.44</v>
      </c>
      <c r="G104" s="101">
        <v>516.8</v>
      </c>
    </row>
    <row r="105" spans="1:7">
      <c r="A105">
        <v>101</v>
      </c>
      <c r="B105" s="100">
        <v>43563</v>
      </c>
      <c r="C105" s="101">
        <v>346.38</v>
      </c>
      <c r="D105" s="101">
        <v>0</v>
      </c>
      <c r="E105" s="101">
        <f t="shared" si="6"/>
        <v>346.38</v>
      </c>
      <c r="F105" s="101">
        <f t="shared" si="7"/>
        <v>201.77</v>
      </c>
      <c r="G105" s="101">
        <v>548.15</v>
      </c>
    </row>
    <row r="106" spans="1:7">
      <c r="A106">
        <v>102</v>
      </c>
      <c r="B106" s="100">
        <v>43564</v>
      </c>
      <c r="C106" s="101">
        <v>364.18</v>
      </c>
      <c r="D106" s="101">
        <v>0</v>
      </c>
      <c r="E106" s="101">
        <f t="shared" si="6"/>
        <v>364.18</v>
      </c>
      <c r="F106" s="101">
        <f t="shared" si="7"/>
        <v>195.33</v>
      </c>
      <c r="G106" s="101">
        <v>559.51</v>
      </c>
    </row>
    <row r="107" spans="1:7">
      <c r="A107">
        <v>103</v>
      </c>
      <c r="B107" s="100">
        <v>43565</v>
      </c>
      <c r="C107" s="101">
        <v>263.82</v>
      </c>
      <c r="D107" s="101">
        <v>0</v>
      </c>
      <c r="E107" s="101">
        <f t="shared" si="6"/>
        <v>263.82</v>
      </c>
      <c r="F107" s="101">
        <f t="shared" si="7"/>
        <v>174.49</v>
      </c>
      <c r="G107" s="101">
        <v>438.31</v>
      </c>
    </row>
    <row r="108" spans="1:7">
      <c r="A108">
        <v>104</v>
      </c>
      <c r="B108" s="100">
        <v>43566</v>
      </c>
      <c r="C108" s="101">
        <v>283.83</v>
      </c>
      <c r="D108" s="101">
        <v>0</v>
      </c>
      <c r="E108" s="101">
        <f t="shared" si="6"/>
        <v>283.83</v>
      </c>
      <c r="F108" s="101">
        <f t="shared" si="7"/>
        <v>263.12</v>
      </c>
      <c r="G108" s="101">
        <v>546.95</v>
      </c>
    </row>
    <row r="109" spans="1:7">
      <c r="A109">
        <v>105</v>
      </c>
      <c r="B109" s="100">
        <v>43567</v>
      </c>
      <c r="C109" s="101">
        <v>283.03</v>
      </c>
      <c r="D109" s="101">
        <v>0</v>
      </c>
      <c r="E109" s="101">
        <f t="shared" si="6"/>
        <v>283.03</v>
      </c>
      <c r="F109" s="101">
        <f t="shared" si="7"/>
        <v>208.97</v>
      </c>
      <c r="G109" s="101">
        <v>492</v>
      </c>
    </row>
    <row r="110" spans="1:7">
      <c r="A110">
        <v>106</v>
      </c>
      <c r="B110" s="100">
        <v>43568</v>
      </c>
      <c r="C110" s="101">
        <v>309.7</v>
      </c>
      <c r="D110" s="101">
        <v>0</v>
      </c>
      <c r="E110" s="101">
        <f t="shared" si="6"/>
        <v>309.7</v>
      </c>
      <c r="F110" s="101">
        <f t="shared" si="7"/>
        <v>170.83</v>
      </c>
      <c r="G110" s="101">
        <v>480.53</v>
      </c>
    </row>
    <row r="111" spans="1:7">
      <c r="A111">
        <v>107</v>
      </c>
      <c r="B111" s="100">
        <v>43569</v>
      </c>
      <c r="C111" s="101">
        <v>250.33</v>
      </c>
      <c r="D111" s="101">
        <v>0</v>
      </c>
      <c r="E111" s="101">
        <f t="shared" si="6"/>
        <v>250.33</v>
      </c>
      <c r="F111" s="101">
        <f t="shared" si="7"/>
        <v>172.69</v>
      </c>
      <c r="G111" s="101">
        <v>423.02</v>
      </c>
    </row>
    <row r="112" spans="1:7">
      <c r="A112">
        <v>108</v>
      </c>
      <c r="B112" s="100">
        <v>43570</v>
      </c>
      <c r="C112" s="101">
        <v>337.87</v>
      </c>
      <c r="D112" s="101">
        <v>0</v>
      </c>
      <c r="E112" s="101">
        <f t="shared" si="6"/>
        <v>337.87</v>
      </c>
      <c r="F112" s="101">
        <f t="shared" si="7"/>
        <v>181.3</v>
      </c>
      <c r="G112" s="101">
        <v>519.17</v>
      </c>
    </row>
    <row r="113" spans="1:7">
      <c r="A113">
        <v>109</v>
      </c>
      <c r="B113" s="100">
        <v>43571</v>
      </c>
      <c r="C113" s="101">
        <v>278.15</v>
      </c>
      <c r="D113" s="101">
        <v>0</v>
      </c>
      <c r="E113" s="101">
        <f t="shared" si="6"/>
        <v>278.15</v>
      </c>
      <c r="F113" s="101">
        <f t="shared" si="7"/>
        <v>222.21</v>
      </c>
      <c r="G113" s="101">
        <v>500.36</v>
      </c>
    </row>
    <row r="114" spans="1:7">
      <c r="A114">
        <v>110</v>
      </c>
      <c r="B114" s="100">
        <v>43572</v>
      </c>
      <c r="C114" s="101">
        <v>258.69</v>
      </c>
      <c r="D114" s="101">
        <v>0</v>
      </c>
      <c r="E114" s="101">
        <f t="shared" si="6"/>
        <v>258.69</v>
      </c>
      <c r="F114" s="101">
        <f t="shared" si="7"/>
        <v>196.91</v>
      </c>
      <c r="G114" s="101">
        <v>455.6</v>
      </c>
    </row>
    <row r="115" spans="1:7">
      <c r="A115">
        <v>111</v>
      </c>
      <c r="B115" s="100">
        <v>43573</v>
      </c>
      <c r="C115" s="101">
        <v>244.6</v>
      </c>
      <c r="D115" s="101">
        <v>0</v>
      </c>
      <c r="E115" s="101">
        <f t="shared" si="6"/>
        <v>244.6</v>
      </c>
      <c r="F115" s="101">
        <f t="shared" si="7"/>
        <v>169.85</v>
      </c>
      <c r="G115" s="101">
        <v>414.45</v>
      </c>
    </row>
    <row r="116" spans="1:7">
      <c r="A116">
        <v>112</v>
      </c>
      <c r="B116" s="100">
        <v>43574</v>
      </c>
      <c r="C116" s="101">
        <v>270.04</v>
      </c>
      <c r="D116" s="101">
        <v>0</v>
      </c>
      <c r="E116" s="101">
        <f t="shared" si="6"/>
        <v>270.04</v>
      </c>
      <c r="F116" s="101">
        <f t="shared" si="7"/>
        <v>235.44</v>
      </c>
      <c r="G116" s="101">
        <v>505.48</v>
      </c>
    </row>
    <row r="117" spans="1:7">
      <c r="A117">
        <v>113</v>
      </c>
      <c r="B117" s="100">
        <v>43575</v>
      </c>
      <c r="C117" s="101">
        <v>247.38</v>
      </c>
      <c r="D117" s="101">
        <v>0</v>
      </c>
      <c r="E117" s="101">
        <f t="shared" si="6"/>
        <v>247.38</v>
      </c>
      <c r="F117" s="101">
        <f t="shared" si="7"/>
        <v>237.36</v>
      </c>
      <c r="G117" s="101">
        <v>484.74</v>
      </c>
    </row>
    <row r="118" spans="1:7">
      <c r="A118">
        <v>114</v>
      </c>
      <c r="B118" s="100">
        <v>43576</v>
      </c>
      <c r="C118" s="101">
        <v>236.74</v>
      </c>
      <c r="D118" s="101">
        <v>0</v>
      </c>
      <c r="E118" s="101">
        <f t="shared" si="6"/>
        <v>236.74</v>
      </c>
      <c r="F118" s="101">
        <f t="shared" si="7"/>
        <v>298.03</v>
      </c>
      <c r="G118" s="101">
        <v>534.77</v>
      </c>
    </row>
    <row r="119" spans="1:7">
      <c r="A119">
        <v>115</v>
      </c>
      <c r="B119" s="100">
        <v>43577</v>
      </c>
      <c r="C119" s="101">
        <v>278.15</v>
      </c>
      <c r="D119" s="101">
        <v>0</v>
      </c>
      <c r="E119" s="101">
        <f t="shared" si="6"/>
        <v>278.15</v>
      </c>
      <c r="F119" s="101">
        <f t="shared" si="7"/>
        <v>160.24</v>
      </c>
      <c r="G119" s="101">
        <v>438.39</v>
      </c>
    </row>
    <row r="120" spans="1:7">
      <c r="A120">
        <v>116</v>
      </c>
      <c r="B120" s="100">
        <v>43578</v>
      </c>
      <c r="C120" s="101">
        <v>258.45</v>
      </c>
      <c r="D120" s="101">
        <v>0</v>
      </c>
      <c r="E120" s="101">
        <f t="shared" si="6"/>
        <v>258.45</v>
      </c>
      <c r="F120" s="101">
        <f t="shared" si="7"/>
        <v>87.87</v>
      </c>
      <c r="G120" s="101">
        <v>346.32</v>
      </c>
    </row>
    <row r="121" spans="1:7">
      <c r="A121">
        <v>117</v>
      </c>
      <c r="B121" s="100">
        <v>43579</v>
      </c>
      <c r="C121" s="101">
        <v>273.21</v>
      </c>
      <c r="D121" s="101">
        <v>0</v>
      </c>
      <c r="E121" s="101">
        <f t="shared" si="6"/>
        <v>273.21</v>
      </c>
      <c r="F121" s="101">
        <f t="shared" si="7"/>
        <v>99.9</v>
      </c>
      <c r="G121" s="101">
        <v>373.11</v>
      </c>
    </row>
    <row r="122" spans="1:7">
      <c r="A122">
        <v>118</v>
      </c>
      <c r="B122" s="100">
        <v>43580</v>
      </c>
      <c r="C122" s="101">
        <v>204.96</v>
      </c>
      <c r="D122" s="101">
        <v>0</v>
      </c>
      <c r="E122" s="101">
        <f t="shared" si="6"/>
        <v>204.96</v>
      </c>
      <c r="F122" s="101">
        <f t="shared" si="7"/>
        <v>103.84</v>
      </c>
      <c r="G122" s="101">
        <v>308.8</v>
      </c>
    </row>
    <row r="123" spans="1:7">
      <c r="A123">
        <v>119</v>
      </c>
      <c r="B123" s="100">
        <v>43581</v>
      </c>
      <c r="C123" s="101">
        <v>248.22</v>
      </c>
      <c r="D123" s="101">
        <v>0</v>
      </c>
      <c r="E123" s="101">
        <f t="shared" si="6"/>
        <v>248.22</v>
      </c>
      <c r="F123" s="101">
        <f t="shared" si="7"/>
        <v>85.06</v>
      </c>
      <c r="G123" s="101">
        <v>333.28</v>
      </c>
    </row>
    <row r="124" spans="1:7">
      <c r="A124">
        <v>120</v>
      </c>
      <c r="B124" s="100">
        <v>43582</v>
      </c>
      <c r="C124" s="101">
        <v>254.44</v>
      </c>
      <c r="D124" s="101">
        <v>0</v>
      </c>
      <c r="E124" s="101">
        <f t="shared" si="6"/>
        <v>254.44</v>
      </c>
      <c r="F124" s="101">
        <f t="shared" si="7"/>
        <v>119.09</v>
      </c>
      <c r="G124" s="101">
        <v>373.53</v>
      </c>
    </row>
    <row r="125" spans="1:7">
      <c r="A125">
        <v>121</v>
      </c>
      <c r="B125" s="100">
        <v>43583</v>
      </c>
      <c r="C125" s="101">
        <v>238.34</v>
      </c>
      <c r="D125" s="101">
        <v>0</v>
      </c>
      <c r="E125" s="101">
        <f t="shared" si="6"/>
        <v>238.34</v>
      </c>
      <c r="F125" s="101">
        <f t="shared" si="7"/>
        <v>116.19</v>
      </c>
      <c r="G125" s="101">
        <v>354.53</v>
      </c>
    </row>
    <row r="126" spans="1:7">
      <c r="A126">
        <v>122</v>
      </c>
      <c r="B126" s="100">
        <v>43584</v>
      </c>
      <c r="C126" s="101">
        <v>247.68</v>
      </c>
      <c r="D126" s="101">
        <v>0</v>
      </c>
      <c r="E126" s="101">
        <f t="shared" si="6"/>
        <v>247.68</v>
      </c>
      <c r="F126" s="101">
        <f t="shared" si="7"/>
        <v>286.25</v>
      </c>
      <c r="G126" s="101">
        <v>533.93</v>
      </c>
    </row>
    <row r="127" spans="1:7">
      <c r="A127">
        <v>123</v>
      </c>
      <c r="B127" s="100">
        <v>43585</v>
      </c>
      <c r="C127" s="101">
        <v>270.71</v>
      </c>
      <c r="D127" s="101">
        <v>0</v>
      </c>
      <c r="E127" s="101">
        <f t="shared" si="6"/>
        <v>270.71</v>
      </c>
      <c r="F127" s="101">
        <f t="shared" si="7"/>
        <v>238.51</v>
      </c>
      <c r="G127" s="101">
        <v>509.22</v>
      </c>
    </row>
    <row r="128" spans="1:11">
      <c r="A128">
        <v>124</v>
      </c>
      <c r="B128" s="102" t="s">
        <v>10</v>
      </c>
      <c r="C128" s="101">
        <f>SUM(C98:C127)</f>
        <v>8303.76</v>
      </c>
      <c r="D128" s="101">
        <f>SUM(D98:D127)</f>
        <v>0</v>
      </c>
      <c r="E128" s="101">
        <f>SUM(E98:E127)</f>
        <v>8303.76</v>
      </c>
      <c r="F128" s="101">
        <f>SUM(F98:F127)</f>
        <v>5517.92</v>
      </c>
      <c r="G128" s="101">
        <f>SUM(G98:G127)</f>
        <v>13821.68</v>
      </c>
      <c r="H128">
        <f>C128/1000-H98</f>
        <v>-8295.45624</v>
      </c>
      <c r="I128">
        <f>D128/1000-I97</f>
        <v>0</v>
      </c>
      <c r="J128">
        <f>E128/1000-J98</f>
        <v>-8295.45624</v>
      </c>
      <c r="K128">
        <f>G128-F128-E128</f>
        <v>0</v>
      </c>
    </row>
    <row r="129" spans="1:10">
      <c r="A129">
        <v>125</v>
      </c>
      <c r="B129" s="100">
        <v>43586</v>
      </c>
      <c r="C129" s="101">
        <v>269.88</v>
      </c>
      <c r="D129" s="101">
        <v>0</v>
      </c>
      <c r="E129" s="101">
        <f t="shared" ref="E129:E159" si="8">C129+D129</f>
        <v>269.88</v>
      </c>
      <c r="F129" s="101">
        <f t="shared" ref="F129:F159" si="9">G129-E129</f>
        <v>207.95</v>
      </c>
      <c r="G129" s="101">
        <v>477.83</v>
      </c>
      <c r="H129">
        <v>7375.74</v>
      </c>
      <c r="I129">
        <v>0</v>
      </c>
      <c r="J129">
        <f>H129+I129</f>
        <v>7375.74</v>
      </c>
    </row>
    <row r="130" spans="1:7">
      <c r="A130">
        <v>126</v>
      </c>
      <c r="B130" s="100">
        <v>43587</v>
      </c>
      <c r="C130" s="101">
        <v>227.74</v>
      </c>
      <c r="D130" s="101">
        <v>0</v>
      </c>
      <c r="E130" s="101">
        <f t="shared" si="8"/>
        <v>227.74</v>
      </c>
      <c r="F130" s="101">
        <f t="shared" si="9"/>
        <v>234.74</v>
      </c>
      <c r="G130" s="101">
        <v>462.48</v>
      </c>
    </row>
    <row r="131" spans="1:7">
      <c r="A131">
        <v>127</v>
      </c>
      <c r="B131" s="100">
        <v>43588</v>
      </c>
      <c r="C131" s="101">
        <v>269.31</v>
      </c>
      <c r="D131" s="101">
        <v>0</v>
      </c>
      <c r="E131" s="101">
        <f t="shared" si="8"/>
        <v>269.31</v>
      </c>
      <c r="F131" s="101">
        <f t="shared" si="9"/>
        <v>215.45</v>
      </c>
      <c r="G131" s="101">
        <v>484.76</v>
      </c>
    </row>
    <row r="132" spans="1:7">
      <c r="A132">
        <v>128</v>
      </c>
      <c r="B132" s="100">
        <v>43589</v>
      </c>
      <c r="C132" s="101">
        <v>262.77</v>
      </c>
      <c r="D132" s="101">
        <v>0</v>
      </c>
      <c r="E132" s="101">
        <f t="shared" si="8"/>
        <v>262.77</v>
      </c>
      <c r="F132" s="101">
        <f t="shared" si="9"/>
        <v>211.77</v>
      </c>
      <c r="G132" s="101">
        <v>474.54</v>
      </c>
    </row>
    <row r="133" spans="1:7">
      <c r="A133">
        <v>129</v>
      </c>
      <c r="B133" s="100">
        <v>43590</v>
      </c>
      <c r="C133" s="101">
        <v>228.18</v>
      </c>
      <c r="D133" s="101">
        <v>0</v>
      </c>
      <c r="E133" s="101">
        <f t="shared" si="8"/>
        <v>228.18</v>
      </c>
      <c r="F133" s="101">
        <f t="shared" si="9"/>
        <v>116.53</v>
      </c>
      <c r="G133" s="101">
        <v>344.71</v>
      </c>
    </row>
    <row r="134" spans="1:7">
      <c r="A134">
        <v>130</v>
      </c>
      <c r="B134" s="100">
        <v>43591</v>
      </c>
      <c r="C134" s="101">
        <v>223.28</v>
      </c>
      <c r="D134" s="101">
        <v>0</v>
      </c>
      <c r="E134" s="101">
        <f t="shared" si="8"/>
        <v>223.28</v>
      </c>
      <c r="F134" s="101">
        <f t="shared" si="9"/>
        <v>178.06</v>
      </c>
      <c r="G134" s="101">
        <v>401.34</v>
      </c>
    </row>
    <row r="135" spans="1:7">
      <c r="A135">
        <v>131</v>
      </c>
      <c r="B135" s="100">
        <v>43592</v>
      </c>
      <c r="C135" s="101">
        <v>244.5</v>
      </c>
      <c r="D135" s="101">
        <v>0</v>
      </c>
      <c r="E135" s="101">
        <f t="shared" si="8"/>
        <v>244.5</v>
      </c>
      <c r="F135" s="101">
        <f t="shared" si="9"/>
        <v>277.72</v>
      </c>
      <c r="G135" s="101">
        <v>522.22</v>
      </c>
    </row>
    <row r="136" spans="1:7">
      <c r="A136">
        <v>132</v>
      </c>
      <c r="B136" s="100">
        <v>43593</v>
      </c>
      <c r="C136" s="101">
        <v>260.85</v>
      </c>
      <c r="D136" s="101">
        <v>0</v>
      </c>
      <c r="E136" s="101">
        <f t="shared" si="8"/>
        <v>260.85</v>
      </c>
      <c r="F136" s="101">
        <f t="shared" si="9"/>
        <v>296.02</v>
      </c>
      <c r="G136" s="101">
        <v>556.87</v>
      </c>
    </row>
    <row r="137" spans="1:7">
      <c r="A137">
        <v>133</v>
      </c>
      <c r="B137" s="100">
        <v>43594</v>
      </c>
      <c r="C137" s="101">
        <v>264.42</v>
      </c>
      <c r="D137" s="101">
        <v>0</v>
      </c>
      <c r="E137" s="101">
        <f t="shared" si="8"/>
        <v>264.42</v>
      </c>
      <c r="F137" s="101">
        <f t="shared" si="9"/>
        <v>460.32</v>
      </c>
      <c r="G137" s="101">
        <v>724.74</v>
      </c>
    </row>
    <row r="138" spans="1:7">
      <c r="A138">
        <v>134</v>
      </c>
      <c r="B138" s="100">
        <v>43595</v>
      </c>
      <c r="C138" s="101">
        <v>251.32</v>
      </c>
      <c r="D138" s="101">
        <v>0</v>
      </c>
      <c r="E138" s="101">
        <f t="shared" si="8"/>
        <v>251.32</v>
      </c>
      <c r="F138" s="101">
        <f t="shared" si="9"/>
        <v>279.73</v>
      </c>
      <c r="G138" s="101">
        <v>531.05</v>
      </c>
    </row>
    <row r="139" spans="1:7">
      <c r="A139">
        <v>135</v>
      </c>
      <c r="B139" s="100">
        <v>43596</v>
      </c>
      <c r="C139" s="101">
        <v>242.57</v>
      </c>
      <c r="D139" s="101">
        <v>0</v>
      </c>
      <c r="E139" s="101">
        <f t="shared" si="8"/>
        <v>242.57</v>
      </c>
      <c r="F139" s="101">
        <f t="shared" si="9"/>
        <v>218.95</v>
      </c>
      <c r="G139" s="101">
        <v>461.52</v>
      </c>
    </row>
    <row r="140" spans="1:7">
      <c r="A140">
        <v>136</v>
      </c>
      <c r="B140" s="100">
        <v>43597</v>
      </c>
      <c r="C140" s="101">
        <v>237.61</v>
      </c>
      <c r="D140" s="101">
        <v>0</v>
      </c>
      <c r="E140" s="101">
        <f t="shared" si="8"/>
        <v>237.61</v>
      </c>
      <c r="F140" s="101">
        <f t="shared" si="9"/>
        <v>290.63</v>
      </c>
      <c r="G140" s="101">
        <v>528.24</v>
      </c>
    </row>
    <row r="141" spans="1:7">
      <c r="A141">
        <v>137</v>
      </c>
      <c r="B141" s="100">
        <v>43598</v>
      </c>
      <c r="C141" s="101">
        <v>193.96</v>
      </c>
      <c r="D141" s="101">
        <v>0</v>
      </c>
      <c r="E141" s="101">
        <f t="shared" si="8"/>
        <v>193.96</v>
      </c>
      <c r="F141" s="101">
        <f t="shared" si="9"/>
        <v>226.68</v>
      </c>
      <c r="G141" s="101">
        <v>420.64</v>
      </c>
    </row>
    <row r="142" spans="1:7">
      <c r="A142">
        <v>138</v>
      </c>
      <c r="B142" s="100">
        <v>43599</v>
      </c>
      <c r="C142" s="101">
        <v>225.24</v>
      </c>
      <c r="D142" s="101">
        <v>0</v>
      </c>
      <c r="E142" s="101">
        <f t="shared" si="8"/>
        <v>225.24</v>
      </c>
      <c r="F142" s="101">
        <f t="shared" si="9"/>
        <v>246.88</v>
      </c>
      <c r="G142" s="101">
        <v>472.12</v>
      </c>
    </row>
    <row r="143" spans="1:7">
      <c r="A143">
        <v>139</v>
      </c>
      <c r="B143" s="100">
        <v>43600</v>
      </c>
      <c r="C143" s="101">
        <v>202.98</v>
      </c>
      <c r="D143" s="101">
        <v>0</v>
      </c>
      <c r="E143" s="101">
        <f t="shared" si="8"/>
        <v>202.98</v>
      </c>
      <c r="F143" s="101">
        <f t="shared" si="9"/>
        <v>250.06</v>
      </c>
      <c r="G143" s="101">
        <v>453.04</v>
      </c>
    </row>
    <row r="144" spans="1:7">
      <c r="A144">
        <v>140</v>
      </c>
      <c r="B144" s="100">
        <v>43601</v>
      </c>
      <c r="C144" s="101">
        <v>294.22</v>
      </c>
      <c r="D144" s="101">
        <v>0</v>
      </c>
      <c r="E144" s="101">
        <f t="shared" si="8"/>
        <v>294.22</v>
      </c>
      <c r="F144" s="101">
        <f t="shared" si="9"/>
        <v>241.26</v>
      </c>
      <c r="G144" s="101">
        <v>535.48</v>
      </c>
    </row>
    <row r="145" spans="1:7">
      <c r="A145">
        <v>141</v>
      </c>
      <c r="B145" s="100">
        <v>43602</v>
      </c>
      <c r="C145" s="101">
        <v>193.41</v>
      </c>
      <c r="D145" s="101">
        <v>0</v>
      </c>
      <c r="E145" s="101">
        <f t="shared" si="8"/>
        <v>193.41</v>
      </c>
      <c r="F145" s="101">
        <f t="shared" si="9"/>
        <v>244.7</v>
      </c>
      <c r="G145" s="101">
        <v>438.11</v>
      </c>
    </row>
    <row r="146" spans="1:7">
      <c r="A146">
        <v>142</v>
      </c>
      <c r="B146" s="100">
        <v>43603</v>
      </c>
      <c r="C146" s="101">
        <v>238.02</v>
      </c>
      <c r="D146" s="101">
        <v>0</v>
      </c>
      <c r="E146" s="101">
        <f t="shared" si="8"/>
        <v>238.02</v>
      </c>
      <c r="F146" s="101">
        <f t="shared" si="9"/>
        <v>239.74</v>
      </c>
      <c r="G146" s="101">
        <v>477.76</v>
      </c>
    </row>
    <row r="147" spans="1:7">
      <c r="A147">
        <v>143</v>
      </c>
      <c r="B147" s="100">
        <v>43604</v>
      </c>
      <c r="C147" s="101">
        <v>217.8</v>
      </c>
      <c r="D147" s="101">
        <v>0</v>
      </c>
      <c r="E147" s="101">
        <f t="shared" si="8"/>
        <v>217.8</v>
      </c>
      <c r="F147" s="101">
        <f t="shared" si="9"/>
        <v>270.54</v>
      </c>
      <c r="G147" s="101">
        <v>488.34</v>
      </c>
    </row>
    <row r="148" spans="1:7">
      <c r="A148">
        <v>144</v>
      </c>
      <c r="B148" s="100">
        <v>43605</v>
      </c>
      <c r="C148" s="101">
        <v>263.9</v>
      </c>
      <c r="D148" s="101">
        <v>0</v>
      </c>
      <c r="E148" s="101">
        <f t="shared" si="8"/>
        <v>263.9</v>
      </c>
      <c r="F148" s="101">
        <f t="shared" si="9"/>
        <v>366.41</v>
      </c>
      <c r="G148" s="101">
        <v>630.31</v>
      </c>
    </row>
    <row r="149" spans="1:7">
      <c r="A149">
        <v>145</v>
      </c>
      <c r="B149" s="100">
        <v>43606</v>
      </c>
      <c r="C149" s="101">
        <v>263.8</v>
      </c>
      <c r="D149" s="101">
        <v>0</v>
      </c>
      <c r="E149" s="101">
        <f t="shared" si="8"/>
        <v>263.8</v>
      </c>
      <c r="F149" s="101">
        <f t="shared" si="9"/>
        <v>318.78</v>
      </c>
      <c r="G149" s="101">
        <v>582.58</v>
      </c>
    </row>
    <row r="150" spans="1:7">
      <c r="A150">
        <v>146</v>
      </c>
      <c r="B150" s="100">
        <v>43607</v>
      </c>
      <c r="C150" s="101">
        <v>206.11</v>
      </c>
      <c r="D150" s="101">
        <v>0</v>
      </c>
      <c r="E150" s="101">
        <f t="shared" si="8"/>
        <v>206.11</v>
      </c>
      <c r="F150" s="101">
        <f t="shared" si="9"/>
        <v>277.16</v>
      </c>
      <c r="G150" s="101">
        <v>483.27</v>
      </c>
    </row>
    <row r="151" spans="1:7">
      <c r="A151">
        <v>147</v>
      </c>
      <c r="B151" s="100">
        <v>43608</v>
      </c>
      <c r="C151" s="101">
        <v>215.55</v>
      </c>
      <c r="D151" s="101">
        <v>0</v>
      </c>
      <c r="E151" s="101">
        <f t="shared" si="8"/>
        <v>215.55</v>
      </c>
      <c r="F151" s="101">
        <f t="shared" si="9"/>
        <v>274.46</v>
      </c>
      <c r="G151" s="101">
        <v>490.01</v>
      </c>
    </row>
    <row r="152" spans="1:7">
      <c r="A152">
        <v>148</v>
      </c>
      <c r="B152" s="100">
        <v>43609</v>
      </c>
      <c r="C152" s="101">
        <v>229.98</v>
      </c>
      <c r="D152" s="101">
        <v>0</v>
      </c>
      <c r="E152" s="101">
        <f t="shared" si="8"/>
        <v>229.98</v>
      </c>
      <c r="F152" s="101">
        <f t="shared" si="9"/>
        <v>240.07</v>
      </c>
      <c r="G152" s="101">
        <v>470.05</v>
      </c>
    </row>
    <row r="153" spans="1:7">
      <c r="A153">
        <v>149</v>
      </c>
      <c r="B153" s="100">
        <v>43610</v>
      </c>
      <c r="C153" s="101">
        <v>168.02</v>
      </c>
      <c r="D153" s="101">
        <v>0</v>
      </c>
      <c r="E153" s="101">
        <f t="shared" si="8"/>
        <v>168.02</v>
      </c>
      <c r="F153" s="101">
        <f t="shared" si="9"/>
        <v>272.53</v>
      </c>
      <c r="G153" s="101">
        <v>440.55</v>
      </c>
    </row>
    <row r="154" spans="1:7">
      <c r="A154">
        <v>150</v>
      </c>
      <c r="B154" s="100">
        <v>43611</v>
      </c>
      <c r="C154" s="101">
        <v>222.91</v>
      </c>
      <c r="D154" s="101">
        <v>0</v>
      </c>
      <c r="E154" s="101">
        <f t="shared" si="8"/>
        <v>222.91</v>
      </c>
      <c r="F154" s="101">
        <f t="shared" si="9"/>
        <v>369.38</v>
      </c>
      <c r="G154" s="101">
        <v>592.29</v>
      </c>
    </row>
    <row r="155" spans="1:7">
      <c r="A155">
        <v>151</v>
      </c>
      <c r="B155" s="100">
        <v>43612</v>
      </c>
      <c r="C155" s="101">
        <v>312.37</v>
      </c>
      <c r="D155" s="101">
        <v>0</v>
      </c>
      <c r="E155" s="101">
        <f t="shared" si="8"/>
        <v>312.37</v>
      </c>
      <c r="F155" s="101">
        <f t="shared" si="9"/>
        <v>291.86</v>
      </c>
      <c r="G155" s="101">
        <v>604.23</v>
      </c>
    </row>
    <row r="156" spans="1:7">
      <c r="A156">
        <v>152</v>
      </c>
      <c r="B156" s="100">
        <v>43613</v>
      </c>
      <c r="C156" s="101">
        <v>226.04</v>
      </c>
      <c r="D156" s="101">
        <v>0</v>
      </c>
      <c r="E156" s="101">
        <f t="shared" si="8"/>
        <v>226.04</v>
      </c>
      <c r="F156" s="101">
        <f t="shared" si="9"/>
        <v>302.42</v>
      </c>
      <c r="G156" s="101">
        <v>528.46</v>
      </c>
    </row>
    <row r="157" spans="1:7">
      <c r="A157">
        <v>153</v>
      </c>
      <c r="B157" s="100">
        <v>43614</v>
      </c>
      <c r="C157" s="101">
        <v>234.33</v>
      </c>
      <c r="D157" s="101">
        <v>0</v>
      </c>
      <c r="E157" s="101">
        <f t="shared" si="8"/>
        <v>234.33</v>
      </c>
      <c r="F157" s="101">
        <f t="shared" si="9"/>
        <v>276.46</v>
      </c>
      <c r="G157" s="101">
        <v>510.79</v>
      </c>
    </row>
    <row r="158" spans="1:7">
      <c r="A158">
        <v>154</v>
      </c>
      <c r="B158" s="100">
        <v>43615</v>
      </c>
      <c r="C158" s="101">
        <v>267.12</v>
      </c>
      <c r="D158" s="101">
        <v>0</v>
      </c>
      <c r="E158" s="101">
        <f t="shared" si="8"/>
        <v>267.12</v>
      </c>
      <c r="F158" s="101">
        <f t="shared" si="9"/>
        <v>256.01</v>
      </c>
      <c r="G158" s="101">
        <v>523.13</v>
      </c>
    </row>
    <row r="159" spans="1:7">
      <c r="A159">
        <v>155</v>
      </c>
      <c r="B159" s="100">
        <v>43616</v>
      </c>
      <c r="C159" s="101">
        <v>217.55</v>
      </c>
      <c r="D159" s="101">
        <v>0</v>
      </c>
      <c r="E159" s="101">
        <f t="shared" si="8"/>
        <v>217.55</v>
      </c>
      <c r="F159" s="101">
        <f t="shared" si="9"/>
        <v>395.01</v>
      </c>
      <c r="G159" s="101">
        <v>612.56</v>
      </c>
    </row>
    <row r="160" spans="1:11">
      <c r="A160">
        <v>156</v>
      </c>
      <c r="B160" s="102" t="s">
        <v>10</v>
      </c>
      <c r="C160" s="101">
        <f>SUM(C129:C159)</f>
        <v>7375.74</v>
      </c>
      <c r="D160" s="101">
        <f>SUM(D129:D159)</f>
        <v>0</v>
      </c>
      <c r="E160" s="101">
        <f>SUM(E129:E159)</f>
        <v>7375.74</v>
      </c>
      <c r="F160" s="101">
        <f>SUM(F129:F159)</f>
        <v>8348.28</v>
      </c>
      <c r="G160" s="101">
        <f>SUM(G129:G159)</f>
        <v>15724.02</v>
      </c>
      <c r="H160">
        <f>C160/1000-H129</f>
        <v>-7368.36426</v>
      </c>
      <c r="I160">
        <f>D160/1000-I129</f>
        <v>0</v>
      </c>
      <c r="J160">
        <f>E160/1000-J129</f>
        <v>-7368.36426</v>
      </c>
      <c r="K160">
        <f>G160-F160-E160</f>
        <v>0</v>
      </c>
    </row>
    <row r="161" spans="1:10">
      <c r="A161">
        <v>157</v>
      </c>
      <c r="B161" s="100">
        <v>43617</v>
      </c>
      <c r="C161" s="101">
        <v>211.67</v>
      </c>
      <c r="D161" s="101">
        <v>0</v>
      </c>
      <c r="E161" s="101">
        <f t="shared" ref="E161:E190" si="10">C161+D161</f>
        <v>211.67</v>
      </c>
      <c r="F161" s="101">
        <f t="shared" ref="F161:F190" si="11">G161-E161</f>
        <v>249.34</v>
      </c>
      <c r="G161" s="101">
        <v>461.01</v>
      </c>
      <c r="H161">
        <v>7294.42</v>
      </c>
      <c r="I161">
        <v>0</v>
      </c>
      <c r="J161">
        <f>H161+I161</f>
        <v>7294.42</v>
      </c>
    </row>
    <row r="162" spans="1:7">
      <c r="A162">
        <v>158</v>
      </c>
      <c r="B162" s="100">
        <v>43618</v>
      </c>
      <c r="C162" s="101">
        <v>211.4</v>
      </c>
      <c r="D162" s="101">
        <v>0</v>
      </c>
      <c r="E162" s="101">
        <f t="shared" si="10"/>
        <v>211.4</v>
      </c>
      <c r="F162" s="101">
        <f t="shared" si="11"/>
        <v>226.36</v>
      </c>
      <c r="G162" s="101">
        <v>437.76</v>
      </c>
    </row>
    <row r="163" spans="1:7">
      <c r="A163">
        <v>159</v>
      </c>
      <c r="B163" s="100">
        <v>43619</v>
      </c>
      <c r="C163" s="101">
        <v>230.14</v>
      </c>
      <c r="D163" s="101">
        <v>0</v>
      </c>
      <c r="E163" s="101">
        <f t="shared" si="10"/>
        <v>230.14</v>
      </c>
      <c r="F163" s="101">
        <f t="shared" si="11"/>
        <v>261.25</v>
      </c>
      <c r="G163" s="101">
        <v>491.39</v>
      </c>
    </row>
    <row r="164" spans="1:7">
      <c r="A164">
        <v>160</v>
      </c>
      <c r="B164" s="100">
        <v>43620</v>
      </c>
      <c r="C164" s="101">
        <v>246.05</v>
      </c>
      <c r="D164" s="101">
        <v>0</v>
      </c>
      <c r="E164" s="101">
        <f t="shared" si="10"/>
        <v>246.05</v>
      </c>
      <c r="F164" s="101">
        <f t="shared" si="11"/>
        <v>285.62</v>
      </c>
      <c r="G164" s="101">
        <v>531.67</v>
      </c>
    </row>
    <row r="165" spans="1:7">
      <c r="A165">
        <v>161</v>
      </c>
      <c r="B165" s="100">
        <v>43621</v>
      </c>
      <c r="C165" s="101">
        <v>236.74</v>
      </c>
      <c r="D165" s="101">
        <v>0</v>
      </c>
      <c r="E165" s="101">
        <f t="shared" si="10"/>
        <v>236.74</v>
      </c>
      <c r="F165" s="101">
        <f t="shared" si="11"/>
        <v>272.63</v>
      </c>
      <c r="G165" s="101">
        <v>509.37</v>
      </c>
    </row>
    <row r="166" spans="1:7">
      <c r="A166">
        <v>162</v>
      </c>
      <c r="B166" s="100">
        <v>43622</v>
      </c>
      <c r="C166" s="101">
        <v>242.47</v>
      </c>
      <c r="D166" s="101">
        <v>0</v>
      </c>
      <c r="E166" s="101">
        <f t="shared" si="10"/>
        <v>242.47</v>
      </c>
      <c r="F166" s="101">
        <f t="shared" si="11"/>
        <v>253.73</v>
      </c>
      <c r="G166" s="101">
        <v>496.2</v>
      </c>
    </row>
    <row r="167" spans="1:7">
      <c r="A167">
        <v>163</v>
      </c>
      <c r="B167" s="100">
        <v>43623</v>
      </c>
      <c r="C167" s="101">
        <v>177.6</v>
      </c>
      <c r="D167" s="101">
        <v>0</v>
      </c>
      <c r="E167" s="101">
        <f t="shared" si="10"/>
        <v>177.6</v>
      </c>
      <c r="F167" s="101">
        <f t="shared" si="11"/>
        <v>225.97</v>
      </c>
      <c r="G167" s="101">
        <v>403.57</v>
      </c>
    </row>
    <row r="168" spans="1:7">
      <c r="A168">
        <v>164</v>
      </c>
      <c r="B168" s="100">
        <v>43624</v>
      </c>
      <c r="C168" s="101">
        <v>259.46</v>
      </c>
      <c r="D168" s="101">
        <v>0</v>
      </c>
      <c r="E168" s="101">
        <f t="shared" si="10"/>
        <v>259.46</v>
      </c>
      <c r="F168" s="101">
        <f t="shared" si="11"/>
        <v>383.34</v>
      </c>
      <c r="G168" s="101">
        <v>642.8</v>
      </c>
    </row>
    <row r="169" spans="1:7">
      <c r="A169">
        <v>165</v>
      </c>
      <c r="B169" s="100">
        <v>43625</v>
      </c>
      <c r="C169" s="101">
        <v>268.27</v>
      </c>
      <c r="D169" s="101">
        <v>0</v>
      </c>
      <c r="E169" s="101">
        <f t="shared" si="10"/>
        <v>268.27</v>
      </c>
      <c r="F169" s="101">
        <f t="shared" si="11"/>
        <v>253.75</v>
      </c>
      <c r="G169" s="101">
        <v>522.02</v>
      </c>
    </row>
    <row r="170" spans="1:7">
      <c r="A170">
        <v>166</v>
      </c>
      <c r="B170" s="100">
        <v>43626</v>
      </c>
      <c r="C170" s="101">
        <v>297.3</v>
      </c>
      <c r="D170" s="101">
        <v>0</v>
      </c>
      <c r="E170" s="101">
        <f t="shared" si="10"/>
        <v>297.3</v>
      </c>
      <c r="F170" s="101">
        <f t="shared" si="11"/>
        <v>311.72</v>
      </c>
      <c r="G170" s="101">
        <v>609.02</v>
      </c>
    </row>
    <row r="171" spans="1:7">
      <c r="A171">
        <v>167</v>
      </c>
      <c r="B171" s="100">
        <v>43627</v>
      </c>
      <c r="C171" s="101">
        <v>261.16</v>
      </c>
      <c r="D171" s="101">
        <v>0</v>
      </c>
      <c r="E171" s="101">
        <f t="shared" si="10"/>
        <v>261.16</v>
      </c>
      <c r="F171" s="101">
        <f t="shared" si="11"/>
        <v>281.24</v>
      </c>
      <c r="G171" s="101">
        <v>542.4</v>
      </c>
    </row>
    <row r="172" spans="1:7">
      <c r="A172">
        <v>168</v>
      </c>
      <c r="B172" s="100">
        <v>43628</v>
      </c>
      <c r="C172" s="101">
        <v>206.23</v>
      </c>
      <c r="D172" s="101">
        <v>0</v>
      </c>
      <c r="E172" s="101">
        <f t="shared" si="10"/>
        <v>206.23</v>
      </c>
      <c r="F172" s="101">
        <f t="shared" si="11"/>
        <v>262.6</v>
      </c>
      <c r="G172" s="101">
        <v>468.83</v>
      </c>
    </row>
    <row r="173" spans="1:7">
      <c r="A173">
        <v>169</v>
      </c>
      <c r="B173" s="100">
        <v>43629</v>
      </c>
      <c r="C173" s="101">
        <v>271.67</v>
      </c>
      <c r="D173" s="101">
        <v>0</v>
      </c>
      <c r="E173" s="101">
        <f t="shared" si="10"/>
        <v>271.67</v>
      </c>
      <c r="F173" s="101">
        <f t="shared" si="11"/>
        <v>255.82</v>
      </c>
      <c r="G173" s="101">
        <v>527.49</v>
      </c>
    </row>
    <row r="174" spans="1:7">
      <c r="A174">
        <v>170</v>
      </c>
      <c r="B174" s="100">
        <v>43630</v>
      </c>
      <c r="C174" s="101">
        <v>240.25</v>
      </c>
      <c r="D174" s="101">
        <v>0</v>
      </c>
      <c r="E174" s="101">
        <f t="shared" si="10"/>
        <v>240.25</v>
      </c>
      <c r="F174" s="101">
        <f t="shared" si="11"/>
        <v>351.26</v>
      </c>
      <c r="G174" s="101">
        <v>591.51</v>
      </c>
    </row>
    <row r="175" spans="1:7">
      <c r="A175">
        <v>171</v>
      </c>
      <c r="B175" s="100">
        <v>43631</v>
      </c>
      <c r="C175" s="101">
        <v>227.71</v>
      </c>
      <c r="D175" s="101">
        <v>0</v>
      </c>
      <c r="E175" s="101">
        <f t="shared" si="10"/>
        <v>227.71</v>
      </c>
      <c r="F175" s="101">
        <f t="shared" si="11"/>
        <v>201.37</v>
      </c>
      <c r="G175" s="101">
        <v>429.08</v>
      </c>
    </row>
    <row r="176" spans="1:7">
      <c r="A176">
        <v>172</v>
      </c>
      <c r="B176" s="100">
        <v>43632</v>
      </c>
      <c r="C176" s="101">
        <v>191.97</v>
      </c>
      <c r="D176" s="101">
        <v>0</v>
      </c>
      <c r="E176" s="101">
        <f t="shared" si="10"/>
        <v>191.97</v>
      </c>
      <c r="F176" s="101">
        <f t="shared" si="11"/>
        <v>224.99</v>
      </c>
      <c r="G176" s="101">
        <v>416.96</v>
      </c>
    </row>
    <row r="177" spans="1:7">
      <c r="A177">
        <v>173</v>
      </c>
      <c r="B177" s="100">
        <v>43633</v>
      </c>
      <c r="C177" s="101">
        <v>197.27</v>
      </c>
      <c r="D177" s="101">
        <v>0</v>
      </c>
      <c r="E177" s="101">
        <f t="shared" si="10"/>
        <v>197.27</v>
      </c>
      <c r="F177" s="101">
        <f t="shared" si="11"/>
        <v>249.71</v>
      </c>
      <c r="G177" s="101">
        <v>446.98</v>
      </c>
    </row>
    <row r="178" spans="1:7">
      <c r="A178">
        <v>174</v>
      </c>
      <c r="B178" s="100">
        <v>43634</v>
      </c>
      <c r="C178" s="101">
        <v>270.54</v>
      </c>
      <c r="D178" s="101">
        <v>0</v>
      </c>
      <c r="E178" s="101">
        <f t="shared" si="10"/>
        <v>270.54</v>
      </c>
      <c r="F178" s="101">
        <f t="shared" si="11"/>
        <v>267.42</v>
      </c>
      <c r="G178" s="101">
        <v>537.96</v>
      </c>
    </row>
    <row r="179" spans="1:7">
      <c r="A179">
        <v>175</v>
      </c>
      <c r="B179" s="100">
        <v>43635</v>
      </c>
      <c r="C179" s="101">
        <v>253.67</v>
      </c>
      <c r="D179" s="101">
        <v>0</v>
      </c>
      <c r="E179" s="101">
        <f t="shared" si="10"/>
        <v>253.67</v>
      </c>
      <c r="F179" s="101">
        <f t="shared" si="11"/>
        <v>233.69</v>
      </c>
      <c r="G179" s="101">
        <v>487.36</v>
      </c>
    </row>
    <row r="180" spans="1:7">
      <c r="A180">
        <v>176</v>
      </c>
      <c r="B180" s="100">
        <v>43636</v>
      </c>
      <c r="C180" s="101">
        <v>252.37</v>
      </c>
      <c r="D180" s="101">
        <v>0</v>
      </c>
      <c r="E180" s="101">
        <f t="shared" si="10"/>
        <v>252.37</v>
      </c>
      <c r="F180" s="101">
        <f t="shared" si="11"/>
        <v>279.74</v>
      </c>
      <c r="G180" s="101">
        <v>532.11</v>
      </c>
    </row>
    <row r="181" spans="1:7">
      <c r="A181">
        <v>177</v>
      </c>
      <c r="B181" s="100">
        <v>43637</v>
      </c>
      <c r="C181" s="101">
        <v>262.03</v>
      </c>
      <c r="D181" s="101">
        <v>0</v>
      </c>
      <c r="E181" s="101">
        <f t="shared" si="10"/>
        <v>262.03</v>
      </c>
      <c r="F181" s="101">
        <f t="shared" si="11"/>
        <v>275.89</v>
      </c>
      <c r="G181" s="101">
        <v>537.92</v>
      </c>
    </row>
    <row r="182" spans="1:7">
      <c r="A182">
        <v>178</v>
      </c>
      <c r="B182" s="100">
        <v>43638</v>
      </c>
      <c r="C182" s="101">
        <v>145.2</v>
      </c>
      <c r="D182" s="101">
        <v>0</v>
      </c>
      <c r="E182" s="101">
        <f t="shared" si="10"/>
        <v>145.2</v>
      </c>
      <c r="F182" s="101">
        <f t="shared" si="11"/>
        <v>250.72</v>
      </c>
      <c r="G182" s="101">
        <v>395.92</v>
      </c>
    </row>
    <row r="183" spans="1:7">
      <c r="A183">
        <v>179</v>
      </c>
      <c r="B183" s="100">
        <v>43639</v>
      </c>
      <c r="C183" s="101">
        <v>336.51</v>
      </c>
      <c r="D183" s="101">
        <v>0</v>
      </c>
      <c r="E183" s="101">
        <f t="shared" si="10"/>
        <v>336.51</v>
      </c>
      <c r="F183" s="101">
        <f t="shared" si="11"/>
        <v>320.28</v>
      </c>
      <c r="G183" s="101">
        <v>656.79</v>
      </c>
    </row>
    <row r="184" spans="1:7">
      <c r="A184">
        <v>180</v>
      </c>
      <c r="B184" s="100">
        <v>43640</v>
      </c>
      <c r="C184" s="101">
        <v>276.45</v>
      </c>
      <c r="D184" s="101">
        <v>0</v>
      </c>
      <c r="E184" s="101">
        <f t="shared" si="10"/>
        <v>276.45</v>
      </c>
      <c r="F184" s="101">
        <f t="shared" si="11"/>
        <v>250.76</v>
      </c>
      <c r="G184" s="101">
        <v>527.21</v>
      </c>
    </row>
    <row r="185" spans="1:7">
      <c r="A185">
        <v>181</v>
      </c>
      <c r="B185" s="100">
        <v>43641</v>
      </c>
      <c r="C185" s="101">
        <v>271.33</v>
      </c>
      <c r="D185" s="101">
        <v>0</v>
      </c>
      <c r="E185" s="101">
        <f t="shared" si="10"/>
        <v>271.33</v>
      </c>
      <c r="F185" s="101">
        <f t="shared" si="11"/>
        <v>293.08</v>
      </c>
      <c r="G185" s="101">
        <v>564.41</v>
      </c>
    </row>
    <row r="186" spans="1:7">
      <c r="A186">
        <v>182</v>
      </c>
      <c r="B186" s="100">
        <v>43642</v>
      </c>
      <c r="C186" s="101">
        <v>261.11</v>
      </c>
      <c r="D186" s="101">
        <v>0</v>
      </c>
      <c r="E186" s="101">
        <f t="shared" si="10"/>
        <v>261.11</v>
      </c>
      <c r="F186" s="101">
        <f t="shared" si="11"/>
        <v>278.95</v>
      </c>
      <c r="G186" s="101">
        <v>540.06</v>
      </c>
    </row>
    <row r="187" spans="1:7">
      <c r="A187">
        <v>183</v>
      </c>
      <c r="B187" s="100">
        <v>43643</v>
      </c>
      <c r="C187" s="101">
        <v>269.95</v>
      </c>
      <c r="D187" s="101">
        <v>0</v>
      </c>
      <c r="E187" s="101">
        <f t="shared" si="10"/>
        <v>269.95</v>
      </c>
      <c r="F187" s="101">
        <f t="shared" si="11"/>
        <v>227.73</v>
      </c>
      <c r="G187" s="101">
        <v>497.68</v>
      </c>
    </row>
    <row r="188" spans="1:7">
      <c r="A188">
        <v>184</v>
      </c>
      <c r="B188" s="100">
        <v>43644</v>
      </c>
      <c r="C188" s="101">
        <v>245.35</v>
      </c>
      <c r="D188" s="101">
        <v>0</v>
      </c>
      <c r="E188" s="101">
        <f t="shared" si="10"/>
        <v>245.35</v>
      </c>
      <c r="F188" s="101">
        <f t="shared" si="11"/>
        <v>221.99</v>
      </c>
      <c r="G188" s="101">
        <v>467.34</v>
      </c>
    </row>
    <row r="189" spans="1:7">
      <c r="A189">
        <v>185</v>
      </c>
      <c r="B189" s="100">
        <v>43645</v>
      </c>
      <c r="C189" s="101">
        <v>222.17</v>
      </c>
      <c r="D189" s="101">
        <v>0</v>
      </c>
      <c r="E189" s="101">
        <f t="shared" si="10"/>
        <v>222.17</v>
      </c>
      <c r="F189" s="101">
        <f t="shared" si="11"/>
        <v>254.58</v>
      </c>
      <c r="G189" s="101">
        <v>476.75</v>
      </c>
    </row>
    <row r="190" spans="1:7">
      <c r="A190">
        <v>186</v>
      </c>
      <c r="B190" s="100">
        <v>43646</v>
      </c>
      <c r="C190" s="101">
        <v>250.38</v>
      </c>
      <c r="D190" s="101">
        <v>0</v>
      </c>
      <c r="E190" s="101">
        <f t="shared" si="10"/>
        <v>250.38</v>
      </c>
      <c r="F190" s="101">
        <f t="shared" si="11"/>
        <v>310.94</v>
      </c>
      <c r="G190" s="101">
        <v>561.32</v>
      </c>
    </row>
    <row r="191" spans="1:11">
      <c r="A191">
        <v>187</v>
      </c>
      <c r="B191" s="102" t="s">
        <v>10</v>
      </c>
      <c r="C191" s="101">
        <f>SUM(C161:C190)</f>
        <v>7294.42</v>
      </c>
      <c r="D191" s="101">
        <f>SUM(D161:D190)</f>
        <v>0</v>
      </c>
      <c r="E191" s="101">
        <f>SUM(E161:E190)</f>
        <v>7294.42</v>
      </c>
      <c r="F191" s="101">
        <f>SUM(F161:F190)</f>
        <v>8016.47</v>
      </c>
      <c r="G191" s="101">
        <f>SUM(G161:G190)</f>
        <v>15310.89</v>
      </c>
      <c r="H191">
        <f>C191/1000-H161</f>
        <v>-7287.12558</v>
      </c>
      <c r="I191">
        <f>D191/1000-I160</f>
        <v>0</v>
      </c>
      <c r="J191">
        <f>E191/1000-J161</f>
        <v>-7287.12558</v>
      </c>
      <c r="K191">
        <f>G191-F191-E191</f>
        <v>0</v>
      </c>
    </row>
    <row r="192" spans="1:10">
      <c r="A192">
        <v>188</v>
      </c>
      <c r="B192" s="100">
        <v>43647</v>
      </c>
      <c r="C192" s="101">
        <v>327.51</v>
      </c>
      <c r="D192" s="101">
        <v>0</v>
      </c>
      <c r="E192" s="101">
        <f t="shared" ref="E192:E222" si="12">C192+D192</f>
        <v>327.51</v>
      </c>
      <c r="F192" s="101">
        <f t="shared" ref="F192:F222" si="13">G192-E192</f>
        <v>308.35</v>
      </c>
      <c r="G192" s="101">
        <v>635.86</v>
      </c>
      <c r="H192">
        <v>6927.98</v>
      </c>
      <c r="I192">
        <v>0</v>
      </c>
      <c r="J192">
        <f>H192+I192</f>
        <v>6927.98</v>
      </c>
    </row>
    <row r="193" spans="1:7">
      <c r="A193">
        <v>189</v>
      </c>
      <c r="B193" s="100">
        <v>43648</v>
      </c>
      <c r="C193" s="101">
        <v>246.47</v>
      </c>
      <c r="D193" s="101">
        <v>0</v>
      </c>
      <c r="E193" s="101">
        <f t="shared" si="12"/>
        <v>246.47</v>
      </c>
      <c r="F193" s="101">
        <f t="shared" si="13"/>
        <v>241.47</v>
      </c>
      <c r="G193" s="101">
        <v>487.94</v>
      </c>
    </row>
    <row r="194" spans="1:7">
      <c r="A194">
        <v>190</v>
      </c>
      <c r="B194" s="100">
        <v>43649</v>
      </c>
      <c r="C194" s="101">
        <v>249.98</v>
      </c>
      <c r="D194" s="101">
        <v>0</v>
      </c>
      <c r="E194" s="101">
        <f t="shared" si="12"/>
        <v>249.98</v>
      </c>
      <c r="F194" s="101">
        <f t="shared" si="13"/>
        <v>287.9</v>
      </c>
      <c r="G194" s="101">
        <v>537.88</v>
      </c>
    </row>
    <row r="195" spans="1:7">
      <c r="A195">
        <v>191</v>
      </c>
      <c r="B195" s="100">
        <v>43650</v>
      </c>
      <c r="C195" s="101">
        <v>0</v>
      </c>
      <c r="D195" s="101">
        <v>0</v>
      </c>
      <c r="E195" s="101">
        <f t="shared" si="12"/>
        <v>0</v>
      </c>
      <c r="F195" s="101">
        <f t="shared" si="13"/>
        <v>0</v>
      </c>
      <c r="G195" s="101">
        <v>0</v>
      </c>
    </row>
    <row r="196" spans="1:7">
      <c r="A196">
        <v>192</v>
      </c>
      <c r="B196" s="100">
        <v>43651</v>
      </c>
      <c r="C196" s="101">
        <v>0</v>
      </c>
      <c r="D196" s="101">
        <v>0</v>
      </c>
      <c r="E196" s="101">
        <f t="shared" si="12"/>
        <v>0</v>
      </c>
      <c r="F196" s="101">
        <f t="shared" si="13"/>
        <v>0</v>
      </c>
      <c r="G196" s="101">
        <v>0</v>
      </c>
    </row>
    <row r="197" spans="1:7">
      <c r="A197">
        <v>193</v>
      </c>
      <c r="B197" s="100">
        <v>43652</v>
      </c>
      <c r="C197" s="101">
        <v>0</v>
      </c>
      <c r="D197" s="101">
        <v>0</v>
      </c>
      <c r="E197" s="101">
        <f t="shared" si="12"/>
        <v>0</v>
      </c>
      <c r="F197" s="101">
        <f t="shared" si="13"/>
        <v>0</v>
      </c>
      <c r="G197" s="101">
        <v>0</v>
      </c>
    </row>
    <row r="198" spans="1:7">
      <c r="A198">
        <v>194</v>
      </c>
      <c r="B198" s="100">
        <v>43653</v>
      </c>
      <c r="C198" s="101">
        <v>0</v>
      </c>
      <c r="D198" s="101">
        <v>0</v>
      </c>
      <c r="E198" s="101">
        <f t="shared" si="12"/>
        <v>0</v>
      </c>
      <c r="F198" s="101">
        <f t="shared" si="13"/>
        <v>0</v>
      </c>
      <c r="G198" s="101">
        <v>0</v>
      </c>
    </row>
    <row r="199" spans="1:7">
      <c r="A199">
        <v>195</v>
      </c>
      <c r="B199" s="100">
        <v>43654</v>
      </c>
      <c r="C199" s="101">
        <v>7.94</v>
      </c>
      <c r="D199" s="101">
        <v>0</v>
      </c>
      <c r="E199" s="101">
        <f t="shared" si="12"/>
        <v>7.94</v>
      </c>
      <c r="F199" s="101">
        <f t="shared" si="13"/>
        <v>122.96</v>
      </c>
      <c r="G199" s="101">
        <v>130.9</v>
      </c>
    </row>
    <row r="200" spans="1:7">
      <c r="A200">
        <v>196</v>
      </c>
      <c r="B200" s="100">
        <v>43655</v>
      </c>
      <c r="C200" s="101">
        <v>292.59</v>
      </c>
      <c r="D200" s="101">
        <v>0</v>
      </c>
      <c r="E200" s="101">
        <f t="shared" si="12"/>
        <v>292.59</v>
      </c>
      <c r="F200" s="101">
        <f t="shared" si="13"/>
        <v>104.31</v>
      </c>
      <c r="G200" s="101">
        <v>396.9</v>
      </c>
    </row>
    <row r="201" spans="1:7">
      <c r="A201">
        <v>197</v>
      </c>
      <c r="B201" s="100">
        <v>43656</v>
      </c>
      <c r="C201" s="101">
        <v>263.48</v>
      </c>
      <c r="D201" s="101">
        <v>0</v>
      </c>
      <c r="E201" s="101">
        <f t="shared" si="12"/>
        <v>263.48</v>
      </c>
      <c r="F201" s="101">
        <f t="shared" si="13"/>
        <v>166.44</v>
      </c>
      <c r="G201" s="101">
        <v>429.92</v>
      </c>
    </row>
    <row r="202" spans="1:7">
      <c r="A202">
        <v>198</v>
      </c>
      <c r="B202" s="100">
        <v>43657</v>
      </c>
      <c r="C202" s="101">
        <v>250.43</v>
      </c>
      <c r="D202" s="101">
        <v>0</v>
      </c>
      <c r="E202" s="101">
        <f t="shared" si="12"/>
        <v>250.43</v>
      </c>
      <c r="F202" s="101">
        <f t="shared" si="13"/>
        <v>311.6</v>
      </c>
      <c r="G202" s="101">
        <f>(534750+27280)/1000</f>
        <v>562.03</v>
      </c>
    </row>
    <row r="203" spans="1:7">
      <c r="A203">
        <v>199</v>
      </c>
      <c r="B203" s="100">
        <v>43658</v>
      </c>
      <c r="C203" s="101">
        <v>204.7</v>
      </c>
      <c r="D203" s="101">
        <v>0</v>
      </c>
      <c r="E203" s="101">
        <f t="shared" si="12"/>
        <v>204.7</v>
      </c>
      <c r="F203" s="101">
        <f t="shared" si="13"/>
        <v>230.72</v>
      </c>
      <c r="G203" s="101">
        <v>435.42</v>
      </c>
    </row>
    <row r="204" spans="1:7">
      <c r="A204">
        <v>200</v>
      </c>
      <c r="B204" s="100">
        <v>43659</v>
      </c>
      <c r="C204" s="101">
        <v>270.22</v>
      </c>
      <c r="D204" s="101">
        <v>0</v>
      </c>
      <c r="E204" s="101">
        <f t="shared" si="12"/>
        <v>270.22</v>
      </c>
      <c r="F204" s="101">
        <f t="shared" si="13"/>
        <v>259.19</v>
      </c>
      <c r="G204" s="101">
        <v>529.41</v>
      </c>
    </row>
    <row r="205" spans="1:7">
      <c r="A205">
        <v>201</v>
      </c>
      <c r="B205" s="100">
        <v>43660</v>
      </c>
      <c r="C205" s="101">
        <v>291.6</v>
      </c>
      <c r="D205" s="101">
        <v>0</v>
      </c>
      <c r="E205" s="101">
        <f t="shared" si="12"/>
        <v>291.6</v>
      </c>
      <c r="F205" s="101">
        <f t="shared" si="13"/>
        <v>288.11</v>
      </c>
      <c r="G205" s="101">
        <v>579.71</v>
      </c>
    </row>
    <row r="206" spans="1:7">
      <c r="A206">
        <v>202</v>
      </c>
      <c r="B206" s="100">
        <v>43661</v>
      </c>
      <c r="C206" s="101">
        <v>299.73</v>
      </c>
      <c r="D206" s="101">
        <v>0</v>
      </c>
      <c r="E206" s="101">
        <f t="shared" si="12"/>
        <v>299.73</v>
      </c>
      <c r="F206" s="101">
        <f t="shared" si="13"/>
        <v>228.68</v>
      </c>
      <c r="G206" s="101">
        <v>528.41</v>
      </c>
    </row>
    <row r="207" spans="1:7">
      <c r="A207">
        <v>203</v>
      </c>
      <c r="B207" s="100">
        <v>43662</v>
      </c>
      <c r="C207" s="101">
        <v>304.02</v>
      </c>
      <c r="D207" s="101">
        <v>0</v>
      </c>
      <c r="E207" s="101">
        <f t="shared" si="12"/>
        <v>304.02</v>
      </c>
      <c r="F207" s="101">
        <f t="shared" si="13"/>
        <v>315.32</v>
      </c>
      <c r="G207" s="101">
        <v>619.34</v>
      </c>
    </row>
    <row r="208" spans="1:7">
      <c r="A208">
        <v>204</v>
      </c>
      <c r="B208" s="100">
        <v>43663</v>
      </c>
      <c r="C208" s="101">
        <v>279.54</v>
      </c>
      <c r="D208" s="101">
        <v>0</v>
      </c>
      <c r="E208" s="101">
        <f t="shared" si="12"/>
        <v>279.54</v>
      </c>
      <c r="F208" s="101">
        <f t="shared" si="13"/>
        <v>214.44</v>
      </c>
      <c r="G208" s="101">
        <v>493.98</v>
      </c>
    </row>
    <row r="209" spans="1:7">
      <c r="A209">
        <v>205</v>
      </c>
      <c r="B209" s="100">
        <v>43664</v>
      </c>
      <c r="C209" s="101">
        <v>189.27</v>
      </c>
      <c r="D209" s="101">
        <v>0</v>
      </c>
      <c r="E209" s="101">
        <f t="shared" si="12"/>
        <v>189.27</v>
      </c>
      <c r="F209" s="101">
        <f t="shared" si="13"/>
        <v>212.24</v>
      </c>
      <c r="G209" s="101">
        <v>401.51</v>
      </c>
    </row>
    <row r="210" spans="1:7">
      <c r="A210">
        <v>206</v>
      </c>
      <c r="B210" s="100">
        <v>43665</v>
      </c>
      <c r="C210" s="101">
        <v>283.41</v>
      </c>
      <c r="D210" s="101">
        <v>0</v>
      </c>
      <c r="E210" s="101">
        <f t="shared" si="12"/>
        <v>283.41</v>
      </c>
      <c r="F210" s="101">
        <f t="shared" si="13"/>
        <v>385.59</v>
      </c>
      <c r="G210" s="101">
        <v>669</v>
      </c>
    </row>
    <row r="211" spans="1:7">
      <c r="A211">
        <v>207</v>
      </c>
      <c r="B211" s="100">
        <v>43666</v>
      </c>
      <c r="C211" s="101">
        <v>289.97</v>
      </c>
      <c r="D211" s="101">
        <v>0</v>
      </c>
      <c r="E211" s="101">
        <f t="shared" si="12"/>
        <v>289.97</v>
      </c>
      <c r="F211" s="101">
        <f t="shared" si="13"/>
        <v>198.39</v>
      </c>
      <c r="G211" s="101">
        <v>488.36</v>
      </c>
    </row>
    <row r="212" spans="1:7">
      <c r="A212">
        <v>208</v>
      </c>
      <c r="B212" s="100">
        <v>43667</v>
      </c>
      <c r="C212" s="101">
        <v>213.6</v>
      </c>
      <c r="D212" s="101">
        <v>0</v>
      </c>
      <c r="E212" s="101">
        <f t="shared" si="12"/>
        <v>213.6</v>
      </c>
      <c r="F212" s="101">
        <f t="shared" si="13"/>
        <v>228.69</v>
      </c>
      <c r="G212" s="101">
        <v>442.29</v>
      </c>
    </row>
    <row r="213" spans="1:7">
      <c r="A213">
        <v>209</v>
      </c>
      <c r="B213" s="100">
        <v>43668</v>
      </c>
      <c r="C213" s="101">
        <v>281.99</v>
      </c>
      <c r="D213" s="101">
        <v>0</v>
      </c>
      <c r="E213" s="101">
        <f t="shared" si="12"/>
        <v>281.99</v>
      </c>
      <c r="F213" s="101">
        <f t="shared" si="13"/>
        <v>193.69</v>
      </c>
      <c r="G213" s="101">
        <v>475.68</v>
      </c>
    </row>
    <row r="214" spans="1:7">
      <c r="A214">
        <v>210</v>
      </c>
      <c r="B214" s="100">
        <v>43669</v>
      </c>
      <c r="C214" s="101">
        <v>285.27</v>
      </c>
      <c r="D214" s="101">
        <v>0</v>
      </c>
      <c r="E214" s="101">
        <f t="shared" si="12"/>
        <v>285.27</v>
      </c>
      <c r="F214" s="101">
        <f t="shared" si="13"/>
        <v>301.57</v>
      </c>
      <c r="G214" s="101">
        <v>586.84</v>
      </c>
    </row>
    <row r="215" spans="1:7">
      <c r="A215">
        <v>211</v>
      </c>
      <c r="B215" s="100">
        <v>43670</v>
      </c>
      <c r="C215" s="101">
        <v>251.43</v>
      </c>
      <c r="D215" s="101">
        <v>0</v>
      </c>
      <c r="E215" s="101">
        <f t="shared" si="12"/>
        <v>251.43</v>
      </c>
      <c r="F215" s="101">
        <f t="shared" si="13"/>
        <v>231.2</v>
      </c>
      <c r="G215" s="101">
        <v>482.63</v>
      </c>
    </row>
    <row r="216" spans="1:7">
      <c r="A216">
        <v>212</v>
      </c>
      <c r="B216" s="100">
        <v>43671</v>
      </c>
      <c r="C216" s="101">
        <v>270.03</v>
      </c>
      <c r="D216" s="101">
        <v>0</v>
      </c>
      <c r="E216" s="101">
        <f t="shared" si="12"/>
        <v>270.03</v>
      </c>
      <c r="F216" s="101">
        <f t="shared" si="13"/>
        <v>260.16</v>
      </c>
      <c r="G216" s="101">
        <v>530.19</v>
      </c>
    </row>
    <row r="217" spans="1:7">
      <c r="A217">
        <v>213</v>
      </c>
      <c r="B217" s="100">
        <v>43672</v>
      </c>
      <c r="C217" s="101">
        <v>221.02</v>
      </c>
      <c r="D217" s="101">
        <v>0</v>
      </c>
      <c r="E217" s="101">
        <f t="shared" si="12"/>
        <v>221.02</v>
      </c>
      <c r="F217" s="101">
        <f t="shared" si="13"/>
        <v>232.84</v>
      </c>
      <c r="G217" s="101">
        <v>453.86</v>
      </c>
    </row>
    <row r="218" spans="1:7">
      <c r="A218">
        <v>214</v>
      </c>
      <c r="B218" s="100">
        <v>43673</v>
      </c>
      <c r="C218" s="101">
        <v>279.84</v>
      </c>
      <c r="D218" s="101">
        <v>0</v>
      </c>
      <c r="E218" s="101">
        <f t="shared" si="12"/>
        <v>279.84</v>
      </c>
      <c r="F218" s="101">
        <f t="shared" si="13"/>
        <v>106.64</v>
      </c>
      <c r="G218" s="101">
        <v>386.48</v>
      </c>
    </row>
    <row r="219" spans="1:7">
      <c r="A219">
        <v>215</v>
      </c>
      <c r="B219" s="100">
        <v>43674</v>
      </c>
      <c r="C219" s="101">
        <v>256.4</v>
      </c>
      <c r="D219" s="101">
        <v>0</v>
      </c>
      <c r="E219" s="101">
        <f t="shared" si="12"/>
        <v>256.4</v>
      </c>
      <c r="F219" s="101">
        <f t="shared" si="13"/>
        <v>62.09</v>
      </c>
      <c r="G219" s="101">
        <v>318.49</v>
      </c>
    </row>
    <row r="220" spans="1:7">
      <c r="A220">
        <v>216</v>
      </c>
      <c r="B220" s="100">
        <v>43675</v>
      </c>
      <c r="C220" s="101">
        <v>264.56</v>
      </c>
      <c r="D220" s="101">
        <v>0</v>
      </c>
      <c r="E220" s="101">
        <f t="shared" si="12"/>
        <v>264.56</v>
      </c>
      <c r="F220" s="101">
        <f t="shared" si="13"/>
        <v>116.9</v>
      </c>
      <c r="G220" s="101">
        <v>381.46</v>
      </c>
    </row>
    <row r="221" spans="1:7">
      <c r="A221">
        <v>217</v>
      </c>
      <c r="B221" s="100">
        <v>43676</v>
      </c>
      <c r="C221" s="101">
        <v>268.26</v>
      </c>
      <c r="D221" s="101">
        <v>0</v>
      </c>
      <c r="E221" s="101">
        <f t="shared" si="12"/>
        <v>268.26</v>
      </c>
      <c r="F221" s="101">
        <f t="shared" si="13"/>
        <v>195.67</v>
      </c>
      <c r="G221" s="101">
        <v>463.93</v>
      </c>
    </row>
    <row r="222" spans="1:7">
      <c r="A222">
        <v>218</v>
      </c>
      <c r="B222" s="100">
        <v>43677</v>
      </c>
      <c r="C222" s="101">
        <v>284.72</v>
      </c>
      <c r="D222" s="101">
        <v>0</v>
      </c>
      <c r="E222" s="101">
        <f t="shared" si="12"/>
        <v>284.72</v>
      </c>
      <c r="F222" s="101">
        <f t="shared" si="13"/>
        <v>366.08</v>
      </c>
      <c r="G222" s="101">
        <v>650.8</v>
      </c>
    </row>
    <row r="223" spans="1:11">
      <c r="A223">
        <v>219</v>
      </c>
      <c r="B223" s="102" t="s">
        <v>10</v>
      </c>
      <c r="C223" s="101">
        <f>SUM(C192:C222)</f>
        <v>6927.98</v>
      </c>
      <c r="D223" s="101">
        <f>SUM(D192:D222)</f>
        <v>0</v>
      </c>
      <c r="E223" s="101">
        <f>SUM(E192:E222)</f>
        <v>6927.98</v>
      </c>
      <c r="F223" s="101">
        <f>SUM(F192:F222)</f>
        <v>6171.24</v>
      </c>
      <c r="G223" s="101">
        <f>SUM(G192:G222)</f>
        <v>13099.22</v>
      </c>
      <c r="H223">
        <f>C223/1000-H192</f>
        <v>-6921.05202</v>
      </c>
      <c r="I223">
        <f>D223/1000-I192</f>
        <v>0</v>
      </c>
      <c r="J223">
        <f>E223/1000-J192</f>
        <v>-6921.05202</v>
      </c>
      <c r="K223">
        <f>G223-F223-E223</f>
        <v>0</v>
      </c>
    </row>
    <row r="224" spans="1:10">
      <c r="A224">
        <v>220</v>
      </c>
      <c r="B224" s="100">
        <v>43678</v>
      </c>
      <c r="C224" s="101">
        <v>273.44</v>
      </c>
      <c r="D224" s="101">
        <v>0</v>
      </c>
      <c r="E224" s="101">
        <f t="shared" ref="E224:E254" si="14">C224+D224</f>
        <v>273.44</v>
      </c>
      <c r="F224" s="101">
        <f t="shared" ref="F224:F254" si="15">G224-E224</f>
        <v>248.11</v>
      </c>
      <c r="G224" s="101">
        <v>521.55</v>
      </c>
      <c r="H224">
        <v>5465.64</v>
      </c>
      <c r="I224">
        <v>0</v>
      </c>
      <c r="J224">
        <f>H224+I224</f>
        <v>5465.64</v>
      </c>
    </row>
    <row r="225" spans="1:7">
      <c r="A225">
        <v>221</v>
      </c>
      <c r="B225" s="100">
        <v>43679</v>
      </c>
      <c r="C225" s="101">
        <v>238.31</v>
      </c>
      <c r="D225" s="101">
        <v>0</v>
      </c>
      <c r="E225" s="101">
        <f t="shared" si="14"/>
        <v>238.31</v>
      </c>
      <c r="F225" s="101">
        <f t="shared" si="15"/>
        <v>254.41</v>
      </c>
      <c r="G225" s="101">
        <v>492.72</v>
      </c>
    </row>
    <row r="226" spans="1:7">
      <c r="A226">
        <v>222</v>
      </c>
      <c r="B226" s="100">
        <v>43680</v>
      </c>
      <c r="C226" s="101">
        <v>267.71</v>
      </c>
      <c r="D226" s="101">
        <v>0</v>
      </c>
      <c r="E226" s="101">
        <f t="shared" si="14"/>
        <v>267.71</v>
      </c>
      <c r="F226" s="101">
        <f t="shared" si="15"/>
        <v>255.63</v>
      </c>
      <c r="G226" s="101">
        <v>523.34</v>
      </c>
    </row>
    <row r="227" spans="1:7">
      <c r="A227">
        <v>223</v>
      </c>
      <c r="B227" s="100">
        <v>43681</v>
      </c>
      <c r="C227" s="101">
        <v>277.9</v>
      </c>
      <c r="D227" s="101">
        <v>0</v>
      </c>
      <c r="E227" s="101">
        <f t="shared" si="14"/>
        <v>277.9</v>
      </c>
      <c r="F227" s="101">
        <f t="shared" si="15"/>
        <v>266.42</v>
      </c>
      <c r="G227" s="101">
        <v>544.32</v>
      </c>
    </row>
    <row r="228" spans="1:7">
      <c r="A228">
        <v>224</v>
      </c>
      <c r="B228" s="100">
        <v>43682</v>
      </c>
      <c r="C228" s="101">
        <v>284.07</v>
      </c>
      <c r="D228" s="101">
        <v>0</v>
      </c>
      <c r="E228" s="101">
        <f t="shared" si="14"/>
        <v>284.07</v>
      </c>
      <c r="F228" s="101">
        <f t="shared" si="15"/>
        <v>209.3</v>
      </c>
      <c r="G228" s="101">
        <v>493.37</v>
      </c>
    </row>
    <row r="229" spans="1:7">
      <c r="A229">
        <v>225</v>
      </c>
      <c r="B229" s="100">
        <v>43683</v>
      </c>
      <c r="C229" s="101">
        <v>252.11</v>
      </c>
      <c r="D229" s="101">
        <v>0</v>
      </c>
      <c r="E229" s="101">
        <f t="shared" si="14"/>
        <v>252.11</v>
      </c>
      <c r="F229" s="101">
        <f t="shared" si="15"/>
        <v>252.14</v>
      </c>
      <c r="G229" s="101">
        <v>504.25</v>
      </c>
    </row>
    <row r="230" spans="1:7">
      <c r="A230">
        <v>226</v>
      </c>
      <c r="B230" s="100">
        <v>43684</v>
      </c>
      <c r="C230" s="101">
        <v>274.01</v>
      </c>
      <c r="D230" s="101">
        <v>0</v>
      </c>
      <c r="E230" s="101">
        <f t="shared" si="14"/>
        <v>274.01</v>
      </c>
      <c r="F230" s="101">
        <f t="shared" si="15"/>
        <v>386.5</v>
      </c>
      <c r="G230" s="101">
        <v>660.51</v>
      </c>
    </row>
    <row r="231" spans="1:7">
      <c r="A231">
        <v>227</v>
      </c>
      <c r="B231" s="100">
        <v>43685</v>
      </c>
      <c r="C231" s="101">
        <v>211.36</v>
      </c>
      <c r="D231" s="101">
        <v>0</v>
      </c>
      <c r="E231" s="101">
        <f t="shared" si="14"/>
        <v>211.36</v>
      </c>
      <c r="F231" s="101">
        <f t="shared" si="15"/>
        <v>129.1</v>
      </c>
      <c r="G231" s="101">
        <v>340.46</v>
      </c>
    </row>
    <row r="232" spans="1:7">
      <c r="A232">
        <v>228</v>
      </c>
      <c r="B232" s="100">
        <v>43686</v>
      </c>
      <c r="C232" s="101">
        <v>233.62</v>
      </c>
      <c r="D232" s="101">
        <v>0</v>
      </c>
      <c r="E232" s="101">
        <f t="shared" si="14"/>
        <v>233.62</v>
      </c>
      <c r="F232" s="101">
        <f t="shared" si="15"/>
        <v>111.27</v>
      </c>
      <c r="G232" s="101">
        <v>344.89</v>
      </c>
    </row>
    <row r="233" spans="1:7">
      <c r="A233">
        <v>229</v>
      </c>
      <c r="B233" s="100">
        <v>43687</v>
      </c>
      <c r="C233" s="101">
        <v>253.47</v>
      </c>
      <c r="D233" s="101">
        <v>0</v>
      </c>
      <c r="E233" s="101">
        <f t="shared" si="14"/>
        <v>253.47</v>
      </c>
      <c r="F233" s="101">
        <f t="shared" si="15"/>
        <v>92.05</v>
      </c>
      <c r="G233" s="101">
        <v>345.52</v>
      </c>
    </row>
    <row r="234" spans="1:7">
      <c r="A234">
        <v>230</v>
      </c>
      <c r="B234" s="100">
        <v>43688</v>
      </c>
      <c r="C234" s="101">
        <v>229.02</v>
      </c>
      <c r="D234" s="101">
        <v>0</v>
      </c>
      <c r="E234" s="101">
        <f t="shared" si="14"/>
        <v>229.02</v>
      </c>
      <c r="F234" s="101">
        <f t="shared" si="15"/>
        <v>91.6</v>
      </c>
      <c r="G234" s="101">
        <v>320.62</v>
      </c>
    </row>
    <row r="235" spans="1:7">
      <c r="A235">
        <v>231</v>
      </c>
      <c r="B235" s="100">
        <v>43689</v>
      </c>
      <c r="C235" s="101">
        <v>260.36</v>
      </c>
      <c r="D235" s="101">
        <v>0</v>
      </c>
      <c r="E235" s="101">
        <f t="shared" si="14"/>
        <v>260.36</v>
      </c>
      <c r="F235" s="101">
        <f t="shared" si="15"/>
        <v>198.25</v>
      </c>
      <c r="G235" s="101">
        <v>458.61</v>
      </c>
    </row>
    <row r="236" spans="1:7">
      <c r="A236">
        <v>232</v>
      </c>
      <c r="B236" s="100">
        <v>43690</v>
      </c>
      <c r="C236" s="101">
        <v>178.31</v>
      </c>
      <c r="D236" s="101">
        <v>0</v>
      </c>
      <c r="E236" s="101">
        <f t="shared" si="14"/>
        <v>178.31</v>
      </c>
      <c r="F236" s="101">
        <f t="shared" si="15"/>
        <v>194.76</v>
      </c>
      <c r="G236" s="101">
        <v>373.07</v>
      </c>
    </row>
    <row r="237" spans="1:7">
      <c r="A237">
        <v>233</v>
      </c>
      <c r="B237" s="100">
        <v>43691</v>
      </c>
      <c r="C237" s="101">
        <v>216.47</v>
      </c>
      <c r="D237" s="101">
        <v>0</v>
      </c>
      <c r="E237" s="101">
        <f t="shared" si="14"/>
        <v>216.47</v>
      </c>
      <c r="F237" s="101">
        <f t="shared" si="15"/>
        <v>248.78</v>
      </c>
      <c r="G237" s="101">
        <v>465.25</v>
      </c>
    </row>
    <row r="238" spans="1:7">
      <c r="A238">
        <v>234</v>
      </c>
      <c r="B238" s="100">
        <v>43692</v>
      </c>
      <c r="C238" s="101">
        <v>247.33</v>
      </c>
      <c r="D238" s="101">
        <v>0</v>
      </c>
      <c r="E238" s="101">
        <f t="shared" si="14"/>
        <v>247.33</v>
      </c>
      <c r="F238" s="101">
        <f t="shared" si="15"/>
        <v>177.29</v>
      </c>
      <c r="G238" s="101">
        <v>424.62</v>
      </c>
    </row>
    <row r="239" spans="1:7">
      <c r="A239">
        <v>235</v>
      </c>
      <c r="B239" s="100">
        <v>43693</v>
      </c>
      <c r="C239" s="101">
        <v>131.33</v>
      </c>
      <c r="D239" s="101">
        <v>0</v>
      </c>
      <c r="E239" s="101">
        <f t="shared" si="14"/>
        <v>131.33</v>
      </c>
      <c r="F239" s="101">
        <f t="shared" si="15"/>
        <v>321.15</v>
      </c>
      <c r="G239" s="101">
        <v>452.48</v>
      </c>
    </row>
    <row r="240" spans="1:7">
      <c r="A240">
        <v>236</v>
      </c>
      <c r="B240" s="100">
        <v>43694</v>
      </c>
      <c r="C240" s="101">
        <v>196.61</v>
      </c>
      <c r="D240" s="101">
        <v>0</v>
      </c>
      <c r="E240" s="101">
        <f t="shared" si="14"/>
        <v>196.61</v>
      </c>
      <c r="F240" s="101">
        <f t="shared" si="15"/>
        <v>256.77</v>
      </c>
      <c r="G240" s="101">
        <v>453.38</v>
      </c>
    </row>
    <row r="241" spans="1:7">
      <c r="A241">
        <v>237</v>
      </c>
      <c r="B241" s="100">
        <v>43695</v>
      </c>
      <c r="C241" s="101">
        <v>204.31</v>
      </c>
      <c r="D241" s="101">
        <v>0</v>
      </c>
      <c r="E241" s="101">
        <f t="shared" si="14"/>
        <v>204.31</v>
      </c>
      <c r="F241" s="101">
        <f t="shared" si="15"/>
        <v>236.48</v>
      </c>
      <c r="G241" s="101">
        <v>440.79</v>
      </c>
    </row>
    <row r="242" spans="1:7">
      <c r="A242">
        <v>238</v>
      </c>
      <c r="B242" s="100">
        <v>43696</v>
      </c>
      <c r="C242" s="101">
        <v>127.55</v>
      </c>
      <c r="D242" s="101">
        <v>0</v>
      </c>
      <c r="E242" s="101">
        <f t="shared" si="14"/>
        <v>127.55</v>
      </c>
      <c r="F242" s="101">
        <f t="shared" si="15"/>
        <v>244.97</v>
      </c>
      <c r="G242" s="101">
        <v>372.52</v>
      </c>
    </row>
    <row r="243" spans="1:7">
      <c r="A243">
        <v>239</v>
      </c>
      <c r="B243" s="100">
        <v>43697</v>
      </c>
      <c r="C243" s="101">
        <v>0</v>
      </c>
      <c r="D243" s="101">
        <v>0</v>
      </c>
      <c r="E243" s="101">
        <f t="shared" si="14"/>
        <v>0</v>
      </c>
      <c r="F243" s="101">
        <f t="shared" si="15"/>
        <v>0</v>
      </c>
      <c r="G243" s="101">
        <v>0</v>
      </c>
    </row>
    <row r="244" spans="1:7">
      <c r="A244">
        <v>240</v>
      </c>
      <c r="B244" s="100">
        <v>43698</v>
      </c>
      <c r="C244" s="101">
        <v>0</v>
      </c>
      <c r="D244" s="101">
        <v>0</v>
      </c>
      <c r="E244" s="101">
        <f t="shared" si="14"/>
        <v>0</v>
      </c>
      <c r="F244" s="101">
        <f t="shared" si="15"/>
        <v>0</v>
      </c>
      <c r="G244" s="101">
        <v>0</v>
      </c>
    </row>
    <row r="245" spans="1:7">
      <c r="A245">
        <v>241</v>
      </c>
      <c r="B245" s="100">
        <v>43699</v>
      </c>
      <c r="C245" s="101">
        <v>0</v>
      </c>
      <c r="D245" s="101">
        <v>0</v>
      </c>
      <c r="E245" s="101">
        <f t="shared" si="14"/>
        <v>0</v>
      </c>
      <c r="F245" s="101">
        <f t="shared" si="15"/>
        <v>0</v>
      </c>
      <c r="G245" s="101">
        <v>0</v>
      </c>
    </row>
    <row r="246" spans="1:7">
      <c r="A246">
        <v>242</v>
      </c>
      <c r="B246" s="100">
        <v>43700</v>
      </c>
      <c r="C246" s="101">
        <v>0</v>
      </c>
      <c r="D246" s="101">
        <v>0</v>
      </c>
      <c r="E246" s="101">
        <f t="shared" si="14"/>
        <v>0</v>
      </c>
      <c r="F246" s="101">
        <f t="shared" si="15"/>
        <v>0</v>
      </c>
      <c r="G246" s="101">
        <v>0</v>
      </c>
    </row>
    <row r="247" spans="1:7">
      <c r="A247">
        <v>243</v>
      </c>
      <c r="B247" s="100">
        <v>43701</v>
      </c>
      <c r="C247" s="101">
        <v>0</v>
      </c>
      <c r="D247" s="101">
        <v>0</v>
      </c>
      <c r="E247" s="101">
        <f t="shared" si="14"/>
        <v>0</v>
      </c>
      <c r="F247" s="101">
        <f t="shared" si="15"/>
        <v>0</v>
      </c>
      <c r="G247" s="101">
        <v>0</v>
      </c>
    </row>
    <row r="248" spans="1:7">
      <c r="A248">
        <v>244</v>
      </c>
      <c r="B248" s="100">
        <v>43702</v>
      </c>
      <c r="C248" s="101">
        <v>96.56</v>
      </c>
      <c r="D248" s="101">
        <v>0</v>
      </c>
      <c r="E248" s="101">
        <f t="shared" si="14"/>
        <v>96.56</v>
      </c>
      <c r="F248" s="101">
        <f t="shared" si="15"/>
        <v>362.19</v>
      </c>
      <c r="G248" s="101">
        <v>458.75</v>
      </c>
    </row>
    <row r="249" spans="1:7">
      <c r="A249">
        <v>245</v>
      </c>
      <c r="B249" s="100">
        <v>43703</v>
      </c>
      <c r="C249" s="101">
        <v>264.26</v>
      </c>
      <c r="D249" s="101">
        <v>0</v>
      </c>
      <c r="E249" s="101">
        <f t="shared" si="14"/>
        <v>264.26</v>
      </c>
      <c r="F249" s="101">
        <f t="shared" si="15"/>
        <v>214.05</v>
      </c>
      <c r="G249" s="101">
        <v>478.31</v>
      </c>
    </row>
    <row r="250" spans="1:7">
      <c r="A250">
        <v>246</v>
      </c>
      <c r="B250" s="100">
        <v>43704</v>
      </c>
      <c r="C250" s="101">
        <v>232.9</v>
      </c>
      <c r="D250" s="101">
        <v>0</v>
      </c>
      <c r="E250" s="101">
        <f t="shared" si="14"/>
        <v>232.9</v>
      </c>
      <c r="F250" s="101">
        <f t="shared" si="15"/>
        <v>240.6</v>
      </c>
      <c r="G250" s="101">
        <v>473.5</v>
      </c>
    </row>
    <row r="251" spans="1:7">
      <c r="A251">
        <v>247</v>
      </c>
      <c r="B251" s="100">
        <v>43705</v>
      </c>
      <c r="C251" s="101">
        <v>160.26</v>
      </c>
      <c r="D251" s="101">
        <v>0</v>
      </c>
      <c r="E251" s="101">
        <f t="shared" si="14"/>
        <v>160.26</v>
      </c>
      <c r="F251" s="101">
        <f t="shared" si="15"/>
        <v>260.99</v>
      </c>
      <c r="G251" s="101">
        <v>421.25</v>
      </c>
    </row>
    <row r="252" spans="1:7">
      <c r="A252">
        <v>248</v>
      </c>
      <c r="B252" s="100">
        <v>43706</v>
      </c>
      <c r="C252" s="101">
        <v>0</v>
      </c>
      <c r="D252" s="101">
        <v>0</v>
      </c>
      <c r="E252" s="101">
        <f t="shared" si="14"/>
        <v>0</v>
      </c>
      <c r="F252" s="101">
        <f t="shared" si="15"/>
        <v>0</v>
      </c>
      <c r="G252" s="101">
        <v>0</v>
      </c>
    </row>
    <row r="253" spans="1:7">
      <c r="A253">
        <v>249</v>
      </c>
      <c r="B253" s="100">
        <v>43707</v>
      </c>
      <c r="C253" s="101">
        <v>88.83</v>
      </c>
      <c r="D253" s="101">
        <v>0</v>
      </c>
      <c r="E253" s="101">
        <f t="shared" si="14"/>
        <v>88.83</v>
      </c>
      <c r="F253" s="101">
        <f t="shared" si="15"/>
        <v>142.98</v>
      </c>
      <c r="G253" s="101">
        <v>231.81</v>
      </c>
    </row>
    <row r="254" spans="1:7">
      <c r="A254">
        <v>250</v>
      </c>
      <c r="B254" s="100">
        <v>43708</v>
      </c>
      <c r="C254" s="101">
        <v>265.54</v>
      </c>
      <c r="D254" s="101">
        <v>0</v>
      </c>
      <c r="E254" s="101">
        <f t="shared" si="14"/>
        <v>265.54</v>
      </c>
      <c r="F254" s="101">
        <f t="shared" si="15"/>
        <v>362.74</v>
      </c>
      <c r="G254" s="101">
        <v>628.28</v>
      </c>
    </row>
    <row r="255" spans="1:11">
      <c r="A255">
        <v>251</v>
      </c>
      <c r="B255" s="102" t="s">
        <v>10</v>
      </c>
      <c r="C255" s="101">
        <f>SUM(C224:C254)</f>
        <v>5465.64</v>
      </c>
      <c r="D255" s="101">
        <f>SUM(D224:D254)</f>
        <v>0</v>
      </c>
      <c r="E255" s="101">
        <f>SUM(E224:E254)</f>
        <v>5465.64</v>
      </c>
      <c r="F255" s="101">
        <f>SUM(F224:F254)</f>
        <v>5758.53</v>
      </c>
      <c r="G255" s="101">
        <f>SUM(G224:G254)</f>
        <v>11224.17</v>
      </c>
      <c r="H255">
        <f>C255/1000-H224</f>
        <v>-5460.17436</v>
      </c>
      <c r="I255">
        <f>D255/1000-I224</f>
        <v>0</v>
      </c>
      <c r="J255">
        <f>E255/1000-J224</f>
        <v>-5460.17436</v>
      </c>
      <c r="K255">
        <f>G255-F255-E255</f>
        <v>0</v>
      </c>
    </row>
    <row r="256" spans="1:10">
      <c r="A256">
        <v>252</v>
      </c>
      <c r="B256" s="100">
        <v>43709</v>
      </c>
      <c r="C256" s="101">
        <v>268.99</v>
      </c>
      <c r="D256" s="101">
        <v>0</v>
      </c>
      <c r="E256" s="101">
        <f t="shared" ref="E256:E285" si="16">C256+D256</f>
        <v>268.99</v>
      </c>
      <c r="F256" s="101">
        <f t="shared" ref="F256:F285" si="17">G256-E256</f>
        <v>246.12</v>
      </c>
      <c r="G256" s="101">
        <v>515.11</v>
      </c>
      <c r="H256">
        <v>5428.84</v>
      </c>
      <c r="I256">
        <v>0</v>
      </c>
      <c r="J256">
        <f>H256+I256</f>
        <v>5428.84</v>
      </c>
    </row>
    <row r="257" spans="1:7">
      <c r="A257">
        <v>253</v>
      </c>
      <c r="B257" s="100">
        <v>43710</v>
      </c>
      <c r="C257" s="101">
        <v>236.41</v>
      </c>
      <c r="D257" s="101">
        <v>0</v>
      </c>
      <c r="E257" s="101">
        <f t="shared" si="16"/>
        <v>236.41</v>
      </c>
      <c r="F257" s="101">
        <f t="shared" si="17"/>
        <v>275.83</v>
      </c>
      <c r="G257" s="101">
        <v>512.24</v>
      </c>
    </row>
    <row r="258" spans="1:7">
      <c r="A258">
        <v>254</v>
      </c>
      <c r="B258" s="100">
        <v>43711</v>
      </c>
      <c r="C258" s="101">
        <v>284.66</v>
      </c>
      <c r="D258" s="101">
        <v>0</v>
      </c>
      <c r="E258" s="101">
        <f t="shared" si="16"/>
        <v>284.66</v>
      </c>
      <c r="F258" s="101">
        <f t="shared" si="17"/>
        <v>218.94</v>
      </c>
      <c r="G258" s="101">
        <v>503.6</v>
      </c>
    </row>
    <row r="259" spans="1:7">
      <c r="A259">
        <v>255</v>
      </c>
      <c r="B259" s="100">
        <v>43712</v>
      </c>
      <c r="C259" s="101">
        <v>232.6</v>
      </c>
      <c r="D259" s="101">
        <v>0</v>
      </c>
      <c r="E259" s="101">
        <f t="shared" si="16"/>
        <v>232.6</v>
      </c>
      <c r="F259" s="101">
        <f t="shared" si="17"/>
        <v>249.85</v>
      </c>
      <c r="G259" s="101">
        <v>482.45</v>
      </c>
    </row>
    <row r="260" spans="1:7">
      <c r="A260">
        <v>256</v>
      </c>
      <c r="B260" s="100">
        <v>43713</v>
      </c>
      <c r="C260" s="101">
        <v>229.6</v>
      </c>
      <c r="D260" s="101">
        <v>0</v>
      </c>
      <c r="E260" s="101">
        <f t="shared" si="16"/>
        <v>229.6</v>
      </c>
      <c r="F260" s="101">
        <f t="shared" si="17"/>
        <v>236.21</v>
      </c>
      <c r="G260" s="101">
        <v>465.81</v>
      </c>
    </row>
    <row r="261" spans="1:7">
      <c r="A261">
        <v>257</v>
      </c>
      <c r="B261" s="100">
        <v>43714</v>
      </c>
      <c r="C261" s="101">
        <v>217.21</v>
      </c>
      <c r="D261" s="101">
        <v>0</v>
      </c>
      <c r="E261" s="101">
        <f t="shared" si="16"/>
        <v>217.21</v>
      </c>
      <c r="F261" s="101">
        <f t="shared" si="17"/>
        <v>215.17</v>
      </c>
      <c r="G261" s="101">
        <v>432.38</v>
      </c>
    </row>
    <row r="262" spans="1:7">
      <c r="A262">
        <v>258</v>
      </c>
      <c r="B262" s="100">
        <v>43715</v>
      </c>
      <c r="C262" s="101">
        <v>231.07</v>
      </c>
      <c r="D262" s="101">
        <v>0</v>
      </c>
      <c r="E262" s="101">
        <f t="shared" si="16"/>
        <v>231.07</v>
      </c>
      <c r="F262" s="101">
        <f t="shared" si="17"/>
        <v>331.12</v>
      </c>
      <c r="G262" s="101">
        <v>562.19</v>
      </c>
    </row>
    <row r="263" spans="1:7">
      <c r="A263">
        <v>259</v>
      </c>
      <c r="B263" s="100">
        <v>43716</v>
      </c>
      <c r="C263" s="101">
        <v>224.57</v>
      </c>
      <c r="D263" s="101">
        <v>0</v>
      </c>
      <c r="E263" s="101">
        <f t="shared" si="16"/>
        <v>224.57</v>
      </c>
      <c r="F263" s="101">
        <f t="shared" si="17"/>
        <v>227.82</v>
      </c>
      <c r="G263" s="101">
        <v>452.39</v>
      </c>
    </row>
    <row r="264" spans="1:7">
      <c r="A264">
        <v>260</v>
      </c>
      <c r="B264" s="100">
        <v>43717</v>
      </c>
      <c r="C264" s="101">
        <v>229.12</v>
      </c>
      <c r="D264" s="101">
        <v>0</v>
      </c>
      <c r="E264" s="101">
        <f t="shared" si="16"/>
        <v>229.12</v>
      </c>
      <c r="F264" s="101">
        <f t="shared" si="17"/>
        <v>241.5</v>
      </c>
      <c r="G264" s="101">
        <v>470.62</v>
      </c>
    </row>
    <row r="265" spans="1:7">
      <c r="A265">
        <v>261</v>
      </c>
      <c r="B265" s="100">
        <v>43718</v>
      </c>
      <c r="C265" s="101">
        <v>243.76</v>
      </c>
      <c r="D265" s="101">
        <v>0</v>
      </c>
      <c r="E265" s="101">
        <f t="shared" si="16"/>
        <v>243.76</v>
      </c>
      <c r="F265" s="101">
        <f t="shared" si="17"/>
        <v>227.3</v>
      </c>
      <c r="G265" s="101">
        <v>471.06</v>
      </c>
    </row>
    <row r="266" spans="1:7">
      <c r="A266">
        <v>262</v>
      </c>
      <c r="B266" s="100">
        <v>43719</v>
      </c>
      <c r="C266" s="101">
        <v>260.92</v>
      </c>
      <c r="D266" s="101">
        <v>0</v>
      </c>
      <c r="E266" s="101">
        <f t="shared" si="16"/>
        <v>260.92</v>
      </c>
      <c r="F266" s="101">
        <f t="shared" si="17"/>
        <v>218.42</v>
      </c>
      <c r="G266" s="101">
        <v>479.34</v>
      </c>
    </row>
    <row r="267" spans="1:7">
      <c r="A267">
        <v>263</v>
      </c>
      <c r="B267" s="100">
        <v>43720</v>
      </c>
      <c r="C267" s="101">
        <v>26.73</v>
      </c>
      <c r="D267" s="101">
        <v>0</v>
      </c>
      <c r="E267" s="101">
        <f t="shared" si="16"/>
        <v>26.73</v>
      </c>
      <c r="F267" s="101">
        <f t="shared" si="17"/>
        <v>207.38</v>
      </c>
      <c r="G267" s="101">
        <v>234.11</v>
      </c>
    </row>
    <row r="268" spans="1:7">
      <c r="A268">
        <v>264</v>
      </c>
      <c r="B268" s="100">
        <v>43721</v>
      </c>
      <c r="C268" s="101">
        <v>208.68</v>
      </c>
      <c r="D268" s="101">
        <v>0</v>
      </c>
      <c r="E268" s="101">
        <f t="shared" si="16"/>
        <v>208.68</v>
      </c>
      <c r="F268" s="101">
        <f t="shared" si="17"/>
        <v>223.24</v>
      </c>
      <c r="G268" s="101">
        <v>431.92</v>
      </c>
    </row>
    <row r="269" spans="1:7">
      <c r="A269">
        <v>265</v>
      </c>
      <c r="B269" s="100">
        <v>43722</v>
      </c>
      <c r="C269" s="101">
        <v>197.34</v>
      </c>
      <c r="D269" s="101">
        <v>0</v>
      </c>
      <c r="E269" s="101">
        <f t="shared" si="16"/>
        <v>197.34</v>
      </c>
      <c r="F269" s="101">
        <f t="shared" si="17"/>
        <v>228.49</v>
      </c>
      <c r="G269" s="101">
        <v>425.83</v>
      </c>
    </row>
    <row r="270" spans="1:7">
      <c r="A270">
        <v>266</v>
      </c>
      <c r="B270" s="100">
        <v>43723</v>
      </c>
      <c r="C270" s="101">
        <v>303.54</v>
      </c>
      <c r="D270" s="101">
        <v>0</v>
      </c>
      <c r="E270" s="101">
        <f t="shared" si="16"/>
        <v>303.54</v>
      </c>
      <c r="F270" s="101">
        <f t="shared" si="17"/>
        <v>314.37</v>
      </c>
      <c r="G270" s="101">
        <v>617.91</v>
      </c>
    </row>
    <row r="271" spans="1:7">
      <c r="A271">
        <v>267</v>
      </c>
      <c r="B271" s="100">
        <v>43724</v>
      </c>
      <c r="C271" s="101">
        <v>323.01</v>
      </c>
      <c r="D271" s="101">
        <v>0</v>
      </c>
      <c r="E271" s="101">
        <f t="shared" si="16"/>
        <v>323.01</v>
      </c>
      <c r="F271" s="101">
        <f t="shared" si="17"/>
        <v>222.02</v>
      </c>
      <c r="G271" s="101">
        <v>545.03</v>
      </c>
    </row>
    <row r="272" spans="1:7">
      <c r="A272">
        <v>268</v>
      </c>
      <c r="B272" s="100">
        <v>43725</v>
      </c>
      <c r="C272" s="101">
        <v>278.6</v>
      </c>
      <c r="D272" s="101">
        <v>0</v>
      </c>
      <c r="E272" s="101">
        <f t="shared" si="16"/>
        <v>278.6</v>
      </c>
      <c r="F272" s="101">
        <f t="shared" si="17"/>
        <v>223.94</v>
      </c>
      <c r="G272" s="101">
        <v>502.54</v>
      </c>
    </row>
    <row r="273" spans="1:7">
      <c r="A273">
        <v>269</v>
      </c>
      <c r="B273" s="100">
        <v>43726</v>
      </c>
      <c r="C273" s="101">
        <v>280</v>
      </c>
      <c r="D273" s="101">
        <v>0</v>
      </c>
      <c r="E273" s="101">
        <f t="shared" si="16"/>
        <v>280</v>
      </c>
      <c r="F273" s="101">
        <f t="shared" si="17"/>
        <v>168.19</v>
      </c>
      <c r="G273" s="101">
        <v>448.19</v>
      </c>
    </row>
    <row r="274" spans="1:7">
      <c r="A274">
        <v>270</v>
      </c>
      <c r="B274" s="100">
        <v>43727</v>
      </c>
      <c r="C274" s="101">
        <v>259.8</v>
      </c>
      <c r="D274" s="101">
        <v>0</v>
      </c>
      <c r="E274" s="101">
        <f t="shared" si="16"/>
        <v>259.8</v>
      </c>
      <c r="F274" s="101">
        <f t="shared" si="17"/>
        <v>188.12</v>
      </c>
      <c r="G274" s="101">
        <v>447.92</v>
      </c>
    </row>
    <row r="275" spans="1:7">
      <c r="A275">
        <v>271</v>
      </c>
      <c r="B275" s="100">
        <v>43728</v>
      </c>
      <c r="C275" s="101">
        <v>199.86</v>
      </c>
      <c r="D275" s="101">
        <v>0</v>
      </c>
      <c r="E275" s="101">
        <f t="shared" si="16"/>
        <v>199.86</v>
      </c>
      <c r="F275" s="101">
        <f t="shared" si="17"/>
        <v>0</v>
      </c>
      <c r="G275" s="101">
        <v>199.86</v>
      </c>
    </row>
    <row r="276" spans="1:7">
      <c r="A276">
        <v>272</v>
      </c>
      <c r="B276" s="100">
        <v>43729</v>
      </c>
      <c r="C276" s="101">
        <v>19.13</v>
      </c>
      <c r="D276" s="101">
        <v>0</v>
      </c>
      <c r="E276" s="101">
        <f t="shared" si="16"/>
        <v>19.13</v>
      </c>
      <c r="F276" s="101">
        <f t="shared" si="17"/>
        <v>0</v>
      </c>
      <c r="G276" s="101">
        <v>19.13</v>
      </c>
    </row>
    <row r="277" spans="1:7">
      <c r="A277">
        <v>273</v>
      </c>
      <c r="B277" s="100">
        <v>43730</v>
      </c>
      <c r="C277" s="101">
        <v>0</v>
      </c>
      <c r="D277" s="101">
        <v>0</v>
      </c>
      <c r="E277" s="101">
        <f t="shared" si="16"/>
        <v>0</v>
      </c>
      <c r="F277" s="101">
        <f t="shared" si="17"/>
        <v>0</v>
      </c>
      <c r="G277" s="101">
        <v>0</v>
      </c>
    </row>
    <row r="278" spans="1:7">
      <c r="A278">
        <v>274</v>
      </c>
      <c r="B278" s="100">
        <v>43731</v>
      </c>
      <c r="C278" s="101">
        <v>0</v>
      </c>
      <c r="D278" s="101">
        <v>0</v>
      </c>
      <c r="E278" s="101">
        <f t="shared" si="16"/>
        <v>0</v>
      </c>
      <c r="F278" s="101">
        <f t="shared" si="17"/>
        <v>0</v>
      </c>
      <c r="G278" s="101">
        <v>0</v>
      </c>
    </row>
    <row r="279" spans="1:7">
      <c r="A279">
        <v>275</v>
      </c>
      <c r="B279" s="100">
        <v>43732</v>
      </c>
      <c r="C279" s="101">
        <v>0</v>
      </c>
      <c r="D279" s="101">
        <v>0</v>
      </c>
      <c r="E279" s="101">
        <f t="shared" si="16"/>
        <v>0</v>
      </c>
      <c r="F279" s="101">
        <f t="shared" si="17"/>
        <v>0</v>
      </c>
      <c r="G279" s="101">
        <v>0</v>
      </c>
    </row>
    <row r="280" spans="1:7">
      <c r="A280">
        <v>276</v>
      </c>
      <c r="B280" s="100">
        <v>43733</v>
      </c>
      <c r="C280" s="101">
        <v>0</v>
      </c>
      <c r="D280" s="101">
        <v>0</v>
      </c>
      <c r="E280" s="101">
        <f t="shared" si="16"/>
        <v>0</v>
      </c>
      <c r="F280" s="101">
        <f t="shared" si="17"/>
        <v>0</v>
      </c>
      <c r="G280" s="101">
        <v>0</v>
      </c>
    </row>
    <row r="281" spans="1:7">
      <c r="A281">
        <v>277</v>
      </c>
      <c r="B281" s="100">
        <v>43734</v>
      </c>
      <c r="C281" s="101">
        <v>0</v>
      </c>
      <c r="D281" s="101">
        <v>0</v>
      </c>
      <c r="E281" s="101">
        <f t="shared" si="16"/>
        <v>0</v>
      </c>
      <c r="F281" s="101">
        <f t="shared" si="17"/>
        <v>0</v>
      </c>
      <c r="G281" s="101">
        <v>0</v>
      </c>
    </row>
    <row r="282" spans="1:7">
      <c r="A282">
        <v>278</v>
      </c>
      <c r="B282" s="100">
        <v>43735</v>
      </c>
      <c r="C282" s="101">
        <v>0</v>
      </c>
      <c r="D282" s="101">
        <v>0</v>
      </c>
      <c r="E282" s="101">
        <f t="shared" si="16"/>
        <v>0</v>
      </c>
      <c r="F282" s="101">
        <f t="shared" si="17"/>
        <v>0</v>
      </c>
      <c r="G282" s="101">
        <v>0</v>
      </c>
    </row>
    <row r="283" spans="1:7">
      <c r="A283">
        <v>279</v>
      </c>
      <c r="B283" s="100">
        <v>43736</v>
      </c>
      <c r="C283" s="101">
        <v>231.78</v>
      </c>
      <c r="D283" s="101">
        <v>0</v>
      </c>
      <c r="E283" s="101">
        <f t="shared" si="16"/>
        <v>231.78</v>
      </c>
      <c r="F283" s="101">
        <f t="shared" si="17"/>
        <v>118.59</v>
      </c>
      <c r="G283" s="101">
        <v>350.37</v>
      </c>
    </row>
    <row r="284" spans="1:7">
      <c r="A284">
        <v>280</v>
      </c>
      <c r="B284" s="100">
        <v>43737</v>
      </c>
      <c r="C284" s="101">
        <v>192.23</v>
      </c>
      <c r="D284" s="101">
        <v>0</v>
      </c>
      <c r="E284" s="101">
        <f t="shared" si="16"/>
        <v>192.23</v>
      </c>
      <c r="F284" s="101">
        <f t="shared" si="17"/>
        <v>185.13</v>
      </c>
      <c r="G284" s="101">
        <v>377.36</v>
      </c>
    </row>
    <row r="285" spans="1:7">
      <c r="A285">
        <v>281</v>
      </c>
      <c r="B285" s="100">
        <v>43738</v>
      </c>
      <c r="C285" s="101">
        <v>249.23</v>
      </c>
      <c r="D285" s="101">
        <v>0</v>
      </c>
      <c r="E285" s="101">
        <f t="shared" si="16"/>
        <v>249.23</v>
      </c>
      <c r="F285" s="101">
        <f t="shared" si="17"/>
        <v>232.97</v>
      </c>
      <c r="G285" s="101">
        <v>482.2</v>
      </c>
    </row>
    <row r="286" spans="1:11">
      <c r="A286">
        <v>282</v>
      </c>
      <c r="B286" s="102" t="s">
        <v>10</v>
      </c>
      <c r="C286" s="101">
        <f>SUM(C256:C285)</f>
        <v>5428.84</v>
      </c>
      <c r="D286" s="101">
        <f>SUM(D256:D285)</f>
        <v>0</v>
      </c>
      <c r="E286" s="101">
        <f>SUM(E256:E285)</f>
        <v>5428.84</v>
      </c>
      <c r="F286" s="101">
        <f>SUM(F256:F285)</f>
        <v>5000.72</v>
      </c>
      <c r="G286" s="101">
        <f>SUM(G256:G285)</f>
        <v>10429.56</v>
      </c>
      <c r="H286">
        <f>C286/1000-H256</f>
        <v>-5423.41116</v>
      </c>
      <c r="I286">
        <f>D286/1000-I255</f>
        <v>0</v>
      </c>
      <c r="J286">
        <f>E286/1000-J256</f>
        <v>-5423.41116</v>
      </c>
      <c r="K286">
        <f>G286-F286-E286</f>
        <v>0</v>
      </c>
    </row>
    <row r="287" spans="1:10">
      <c r="A287">
        <v>283</v>
      </c>
      <c r="B287" s="100">
        <v>43739</v>
      </c>
      <c r="C287" s="101">
        <v>253.5</v>
      </c>
      <c r="D287" s="101">
        <v>207.25</v>
      </c>
      <c r="E287" s="101">
        <f t="shared" ref="E287:E317" si="18">C287+D287</f>
        <v>460.75</v>
      </c>
      <c r="F287" s="101">
        <f t="shared" ref="F287:F317" si="19">G287-E287</f>
        <v>211.79</v>
      </c>
      <c r="G287" s="101">
        <v>672.54</v>
      </c>
      <c r="H287">
        <v>8174.93</v>
      </c>
      <c r="I287">
        <v>4763.54</v>
      </c>
      <c r="J287">
        <f>H287+I287</f>
        <v>12938.47</v>
      </c>
    </row>
    <row r="288" spans="1:7">
      <c r="A288">
        <v>284</v>
      </c>
      <c r="B288" s="100">
        <v>43740</v>
      </c>
      <c r="C288" s="101">
        <v>263.7</v>
      </c>
      <c r="D288" s="101">
        <v>215.29</v>
      </c>
      <c r="E288" s="101">
        <f t="shared" si="18"/>
        <v>478.99</v>
      </c>
      <c r="F288" s="101">
        <f t="shared" si="19"/>
        <v>233.42</v>
      </c>
      <c r="G288" s="101">
        <v>712.41</v>
      </c>
    </row>
    <row r="289" spans="1:7">
      <c r="A289">
        <v>285</v>
      </c>
      <c r="B289" s="100">
        <v>43741</v>
      </c>
      <c r="C289" s="101">
        <v>284.04</v>
      </c>
      <c r="D289" s="101">
        <v>217.57</v>
      </c>
      <c r="E289" s="101">
        <f t="shared" si="18"/>
        <v>501.61</v>
      </c>
      <c r="F289" s="101">
        <f t="shared" si="19"/>
        <v>225.61</v>
      </c>
      <c r="G289" s="101">
        <v>727.22</v>
      </c>
    </row>
    <row r="290" spans="1:7">
      <c r="A290">
        <v>286</v>
      </c>
      <c r="B290" s="100">
        <v>43742</v>
      </c>
      <c r="C290" s="101">
        <v>260.74</v>
      </c>
      <c r="D290" s="101">
        <v>201.35</v>
      </c>
      <c r="E290" s="101">
        <f t="shared" si="18"/>
        <v>462.09</v>
      </c>
      <c r="F290" s="101">
        <f t="shared" si="19"/>
        <v>303.35</v>
      </c>
      <c r="G290" s="101">
        <v>765.44</v>
      </c>
    </row>
    <row r="291" spans="1:7">
      <c r="A291">
        <v>287</v>
      </c>
      <c r="B291" s="100">
        <v>43743</v>
      </c>
      <c r="C291" s="101">
        <v>261.45</v>
      </c>
      <c r="D291" s="101">
        <v>232.13</v>
      </c>
      <c r="E291" s="101">
        <f t="shared" si="18"/>
        <v>493.58</v>
      </c>
      <c r="F291" s="101">
        <f t="shared" si="19"/>
        <v>263.11</v>
      </c>
      <c r="G291" s="101">
        <v>756.69</v>
      </c>
    </row>
    <row r="292" spans="1:7">
      <c r="A292">
        <v>288</v>
      </c>
      <c r="B292" s="100">
        <v>43744</v>
      </c>
      <c r="C292" s="101">
        <v>304.52</v>
      </c>
      <c r="D292" s="101">
        <v>238.73</v>
      </c>
      <c r="E292" s="101">
        <f t="shared" si="18"/>
        <v>543.25</v>
      </c>
      <c r="F292" s="101">
        <f t="shared" si="19"/>
        <v>346.39</v>
      </c>
      <c r="G292" s="101">
        <v>889.64</v>
      </c>
    </row>
    <row r="293" spans="1:7">
      <c r="A293">
        <v>289</v>
      </c>
      <c r="B293" s="100">
        <v>43745</v>
      </c>
      <c r="C293" s="101">
        <v>294.02</v>
      </c>
      <c r="D293" s="101">
        <v>206.43</v>
      </c>
      <c r="E293" s="101">
        <f t="shared" si="18"/>
        <v>500.45</v>
      </c>
      <c r="F293" s="101">
        <f t="shared" si="19"/>
        <v>279.19</v>
      </c>
      <c r="G293" s="101">
        <v>779.64</v>
      </c>
    </row>
    <row r="294" spans="1:7">
      <c r="A294">
        <v>290</v>
      </c>
      <c r="B294" s="100">
        <v>43746</v>
      </c>
      <c r="C294" s="101">
        <v>276.26</v>
      </c>
      <c r="D294" s="101">
        <v>204.44</v>
      </c>
      <c r="E294" s="101">
        <f t="shared" si="18"/>
        <v>480.7</v>
      </c>
      <c r="F294" s="101">
        <f t="shared" si="19"/>
        <v>232.5</v>
      </c>
      <c r="G294" s="101">
        <v>713.2</v>
      </c>
    </row>
    <row r="295" spans="1:7">
      <c r="A295">
        <v>291</v>
      </c>
      <c r="B295" s="100">
        <v>43747</v>
      </c>
      <c r="C295" s="101">
        <v>294.1</v>
      </c>
      <c r="D295" s="101">
        <v>209.16</v>
      </c>
      <c r="E295" s="101">
        <f t="shared" si="18"/>
        <v>503.26</v>
      </c>
      <c r="F295" s="101">
        <f t="shared" si="19"/>
        <v>277.21</v>
      </c>
      <c r="G295" s="101">
        <v>780.47</v>
      </c>
    </row>
    <row r="296" spans="1:7">
      <c r="A296">
        <v>292</v>
      </c>
      <c r="B296" s="100">
        <v>43748</v>
      </c>
      <c r="C296" s="101">
        <v>243.7</v>
      </c>
      <c r="D296" s="101">
        <v>9.34</v>
      </c>
      <c r="E296" s="101">
        <f t="shared" si="18"/>
        <v>253.04</v>
      </c>
      <c r="F296" s="101">
        <f t="shared" si="19"/>
        <v>238.61</v>
      </c>
      <c r="G296" s="101">
        <v>491.65</v>
      </c>
    </row>
    <row r="297" spans="1:7">
      <c r="A297">
        <v>293</v>
      </c>
      <c r="B297" s="100">
        <v>43749</v>
      </c>
      <c r="C297" s="101">
        <v>275.98</v>
      </c>
      <c r="D297" s="101">
        <v>97.86</v>
      </c>
      <c r="E297" s="101">
        <f t="shared" si="18"/>
        <v>373.84</v>
      </c>
      <c r="F297" s="101">
        <f t="shared" si="19"/>
        <v>274.27</v>
      </c>
      <c r="G297" s="101">
        <v>648.11</v>
      </c>
    </row>
    <row r="298" spans="1:7">
      <c r="A298">
        <v>294</v>
      </c>
      <c r="B298" s="100">
        <v>43750</v>
      </c>
      <c r="C298" s="101">
        <v>245.52</v>
      </c>
      <c r="D298" s="101">
        <v>144.85</v>
      </c>
      <c r="E298" s="101">
        <f t="shared" si="18"/>
        <v>390.37</v>
      </c>
      <c r="F298" s="101">
        <f t="shared" si="19"/>
        <v>232.81</v>
      </c>
      <c r="G298" s="101">
        <v>623.18</v>
      </c>
    </row>
    <row r="299" spans="1:7">
      <c r="A299">
        <v>295</v>
      </c>
      <c r="B299" s="100">
        <v>43751</v>
      </c>
      <c r="C299" s="101">
        <v>243.86</v>
      </c>
      <c r="D299" s="101">
        <v>144.16</v>
      </c>
      <c r="E299" s="101">
        <f t="shared" si="18"/>
        <v>388.02</v>
      </c>
      <c r="F299" s="101">
        <f t="shared" si="19"/>
        <v>296.02</v>
      </c>
      <c r="G299" s="101">
        <v>684.04</v>
      </c>
    </row>
    <row r="300" spans="1:7">
      <c r="A300">
        <v>296</v>
      </c>
      <c r="B300" s="100">
        <v>43752</v>
      </c>
      <c r="C300" s="101">
        <v>259.89</v>
      </c>
      <c r="D300" s="101">
        <v>104.46</v>
      </c>
      <c r="E300" s="101">
        <f t="shared" si="18"/>
        <v>364.35</v>
      </c>
      <c r="F300" s="101">
        <f t="shared" si="19"/>
        <v>193.59</v>
      </c>
      <c r="G300" s="101">
        <v>557.94</v>
      </c>
    </row>
    <row r="301" spans="1:7">
      <c r="A301">
        <v>297</v>
      </c>
      <c r="B301" s="100">
        <v>43753</v>
      </c>
      <c r="C301" s="101">
        <v>273.51</v>
      </c>
      <c r="D301" s="101">
        <v>7.04</v>
      </c>
      <c r="E301" s="101">
        <f t="shared" si="18"/>
        <v>280.55</v>
      </c>
      <c r="F301" s="101">
        <f t="shared" si="19"/>
        <v>209.13</v>
      </c>
      <c r="G301" s="101">
        <v>489.68</v>
      </c>
    </row>
    <row r="302" spans="1:7">
      <c r="A302">
        <v>298</v>
      </c>
      <c r="B302" s="100">
        <v>43754</v>
      </c>
      <c r="C302" s="101">
        <v>218.49</v>
      </c>
      <c r="D302" s="101">
        <v>214</v>
      </c>
      <c r="E302" s="101">
        <f t="shared" si="18"/>
        <v>432.49</v>
      </c>
      <c r="F302" s="101">
        <f t="shared" si="19"/>
        <v>243.8</v>
      </c>
      <c r="G302" s="101">
        <v>676.29</v>
      </c>
    </row>
    <row r="303" spans="1:7">
      <c r="A303">
        <v>299</v>
      </c>
      <c r="B303" s="100">
        <v>43755</v>
      </c>
      <c r="C303" s="101">
        <v>236.59</v>
      </c>
      <c r="D303" s="101">
        <v>42.68</v>
      </c>
      <c r="E303" s="101">
        <f t="shared" si="18"/>
        <v>279.27</v>
      </c>
      <c r="F303" s="101">
        <f t="shared" si="19"/>
        <v>164.89</v>
      </c>
      <c r="G303" s="101">
        <v>444.16</v>
      </c>
    </row>
    <row r="304" spans="1:7">
      <c r="A304">
        <v>300</v>
      </c>
      <c r="B304" s="100">
        <v>43756</v>
      </c>
      <c r="C304" s="101">
        <v>297.76</v>
      </c>
      <c r="D304" s="101">
        <v>108.44</v>
      </c>
      <c r="E304" s="101">
        <f t="shared" si="18"/>
        <v>406.2</v>
      </c>
      <c r="F304" s="101">
        <f t="shared" si="19"/>
        <v>385.6</v>
      </c>
      <c r="G304" s="101">
        <v>791.8</v>
      </c>
    </row>
    <row r="305" spans="1:7">
      <c r="A305">
        <v>301</v>
      </c>
      <c r="B305" s="100">
        <v>43757</v>
      </c>
      <c r="C305" s="101">
        <v>242.2</v>
      </c>
      <c r="D305" s="101">
        <v>101.73</v>
      </c>
      <c r="E305" s="101">
        <f t="shared" si="18"/>
        <v>343.93</v>
      </c>
      <c r="F305" s="101">
        <f t="shared" si="19"/>
        <v>255.36</v>
      </c>
      <c r="G305" s="101">
        <v>599.29</v>
      </c>
    </row>
    <row r="306" spans="1:7">
      <c r="A306">
        <v>302</v>
      </c>
      <c r="B306" s="100">
        <v>43758</v>
      </c>
      <c r="C306" s="101">
        <v>261.67</v>
      </c>
      <c r="D306" s="101">
        <v>212.26</v>
      </c>
      <c r="E306" s="101">
        <f t="shared" si="18"/>
        <v>473.93</v>
      </c>
      <c r="F306" s="101">
        <f t="shared" si="19"/>
        <v>282.74</v>
      </c>
      <c r="G306" s="101">
        <v>756.67</v>
      </c>
    </row>
    <row r="307" spans="1:7">
      <c r="A307">
        <v>303</v>
      </c>
      <c r="B307" s="100">
        <v>43759</v>
      </c>
      <c r="C307" s="101">
        <v>293.79</v>
      </c>
      <c r="D307" s="101">
        <v>67.08</v>
      </c>
      <c r="E307" s="101">
        <f t="shared" si="18"/>
        <v>360.87</v>
      </c>
      <c r="F307" s="101">
        <f t="shared" si="19"/>
        <v>245.6</v>
      </c>
      <c r="G307" s="101">
        <v>606.47</v>
      </c>
    </row>
    <row r="308" spans="1:7">
      <c r="A308">
        <v>304</v>
      </c>
      <c r="B308" s="100">
        <v>43760</v>
      </c>
      <c r="C308" s="101">
        <v>248.93</v>
      </c>
      <c r="D308" s="101">
        <v>192.88</v>
      </c>
      <c r="E308" s="101">
        <f t="shared" si="18"/>
        <v>441.81</v>
      </c>
      <c r="F308" s="101">
        <f t="shared" si="19"/>
        <v>253.41</v>
      </c>
      <c r="G308" s="101">
        <v>695.22</v>
      </c>
    </row>
    <row r="309" spans="1:7">
      <c r="A309">
        <v>305</v>
      </c>
      <c r="B309" s="100">
        <v>43761</v>
      </c>
      <c r="C309" s="101">
        <v>259.61</v>
      </c>
      <c r="D309" s="101">
        <v>238.85</v>
      </c>
      <c r="E309" s="101">
        <f t="shared" si="18"/>
        <v>498.46</v>
      </c>
      <c r="F309" s="101">
        <f t="shared" si="19"/>
        <v>271.63</v>
      </c>
      <c r="G309" s="101">
        <v>770.09</v>
      </c>
    </row>
    <row r="310" spans="1:7">
      <c r="A310">
        <v>306</v>
      </c>
      <c r="B310" s="100">
        <v>43762</v>
      </c>
      <c r="C310" s="101">
        <v>272.1</v>
      </c>
      <c r="D310" s="101">
        <v>115.4</v>
      </c>
      <c r="E310" s="101">
        <f t="shared" si="18"/>
        <v>387.5</v>
      </c>
      <c r="F310" s="101">
        <f t="shared" si="19"/>
        <v>196.44</v>
      </c>
      <c r="G310" s="101">
        <v>583.94</v>
      </c>
    </row>
    <row r="311" spans="1:7">
      <c r="A311">
        <v>307</v>
      </c>
      <c r="B311" s="100">
        <v>43763</v>
      </c>
      <c r="C311" s="101">
        <v>208.88</v>
      </c>
      <c r="D311" s="101">
        <v>201.74</v>
      </c>
      <c r="E311" s="101">
        <f t="shared" si="18"/>
        <v>410.62</v>
      </c>
      <c r="F311" s="101">
        <f t="shared" si="19"/>
        <v>225.83</v>
      </c>
      <c r="G311" s="101">
        <v>636.45</v>
      </c>
    </row>
    <row r="312" spans="1:7">
      <c r="A312">
        <v>308</v>
      </c>
      <c r="B312" s="100">
        <v>43764</v>
      </c>
      <c r="C312" s="101">
        <v>257.44</v>
      </c>
      <c r="D312" s="101">
        <v>210.44</v>
      </c>
      <c r="E312" s="101">
        <f t="shared" si="18"/>
        <v>467.88</v>
      </c>
      <c r="F312" s="101">
        <f t="shared" si="19"/>
        <v>165.38</v>
      </c>
      <c r="G312" s="101">
        <v>633.26</v>
      </c>
    </row>
    <row r="313" spans="1:7">
      <c r="A313">
        <v>309</v>
      </c>
      <c r="B313" s="100">
        <v>43765</v>
      </c>
      <c r="C313" s="101">
        <v>234.08</v>
      </c>
      <c r="D313" s="101">
        <v>108.39</v>
      </c>
      <c r="E313" s="101">
        <f t="shared" si="18"/>
        <v>342.47</v>
      </c>
      <c r="F313" s="101">
        <f t="shared" si="19"/>
        <v>183.55</v>
      </c>
      <c r="G313" s="101">
        <v>526.02</v>
      </c>
    </row>
    <row r="314" spans="1:7">
      <c r="A314">
        <v>310</v>
      </c>
      <c r="B314" s="100">
        <v>43766</v>
      </c>
      <c r="C314" s="101">
        <v>305.27</v>
      </c>
      <c r="D314" s="101">
        <v>61.22</v>
      </c>
      <c r="E314" s="101">
        <f t="shared" si="18"/>
        <v>366.49</v>
      </c>
      <c r="F314" s="101">
        <f t="shared" si="19"/>
        <v>241.93</v>
      </c>
      <c r="G314" s="101">
        <v>608.42</v>
      </c>
    </row>
    <row r="315" spans="1:7">
      <c r="A315">
        <v>311</v>
      </c>
      <c r="B315" s="100">
        <v>43767</v>
      </c>
      <c r="C315" s="101">
        <v>258.93</v>
      </c>
      <c r="D315" s="101">
        <v>109.93</v>
      </c>
      <c r="E315" s="101">
        <f t="shared" si="18"/>
        <v>368.86</v>
      </c>
      <c r="F315" s="101">
        <f t="shared" si="19"/>
        <v>206.97</v>
      </c>
      <c r="G315" s="101">
        <v>575.83</v>
      </c>
    </row>
    <row r="316" spans="1:7">
      <c r="A316">
        <v>312</v>
      </c>
      <c r="B316" s="100">
        <v>43768</v>
      </c>
      <c r="C316" s="101">
        <v>256.22</v>
      </c>
      <c r="D316" s="101">
        <v>216.6</v>
      </c>
      <c r="E316" s="101">
        <f t="shared" si="18"/>
        <v>472.82</v>
      </c>
      <c r="F316" s="101">
        <f t="shared" si="19"/>
        <v>332.28</v>
      </c>
      <c r="G316" s="101">
        <v>805.1</v>
      </c>
    </row>
    <row r="317" spans="1:7">
      <c r="A317">
        <v>313</v>
      </c>
      <c r="B317" s="100">
        <v>43769</v>
      </c>
      <c r="C317" s="101">
        <v>288.18</v>
      </c>
      <c r="D317" s="101">
        <v>121.84</v>
      </c>
      <c r="E317" s="101">
        <f t="shared" si="18"/>
        <v>410.02</v>
      </c>
      <c r="F317" s="101">
        <f t="shared" si="19"/>
        <v>338.63</v>
      </c>
      <c r="G317" s="101">
        <v>748.65</v>
      </c>
    </row>
    <row r="318" spans="1:11">
      <c r="A318">
        <v>314</v>
      </c>
      <c r="B318" s="102" t="s">
        <v>10</v>
      </c>
      <c r="C318" s="101">
        <f>SUM(C287:C317)</f>
        <v>8174.93</v>
      </c>
      <c r="D318" s="101">
        <f>SUM(D287:D317)</f>
        <v>4763.54</v>
      </c>
      <c r="E318" s="101">
        <f>SUM(E287:E317)</f>
        <v>12938.47</v>
      </c>
      <c r="F318" s="101">
        <f>SUM(F287:F317)</f>
        <v>7811.04</v>
      </c>
      <c r="G318" s="101">
        <f>SUM(G287:G317)</f>
        <v>20749.51</v>
      </c>
      <c r="H318">
        <f>C318/1000-H287</f>
        <v>-8166.75507</v>
      </c>
      <c r="I318">
        <f>D318/1000-I287</f>
        <v>-4758.77646</v>
      </c>
      <c r="J318">
        <f>E318/1000-J287</f>
        <v>-12925.53153</v>
      </c>
      <c r="K318">
        <f>G318-F318-E318</f>
        <v>0</v>
      </c>
    </row>
    <row r="319" spans="1:10">
      <c r="A319">
        <v>315</v>
      </c>
      <c r="B319" s="100">
        <v>43770</v>
      </c>
      <c r="C319" s="101">
        <v>252.18</v>
      </c>
      <c r="D319" s="101">
        <v>0</v>
      </c>
      <c r="E319" s="101">
        <f t="shared" ref="E319:E348" si="20">C319+D319</f>
        <v>252.18</v>
      </c>
      <c r="F319" s="101">
        <f t="shared" ref="F319:F348" si="21">G319-E319</f>
        <v>244.6</v>
      </c>
      <c r="G319" s="101">
        <v>496.78</v>
      </c>
      <c r="H319">
        <v>8039.88</v>
      </c>
      <c r="I319">
        <v>35.07</v>
      </c>
      <c r="J319">
        <f>H319+I319</f>
        <v>8074.95</v>
      </c>
    </row>
    <row r="320" spans="1:7">
      <c r="A320">
        <v>316</v>
      </c>
      <c r="B320" s="100">
        <v>43771</v>
      </c>
      <c r="C320" s="101">
        <v>252.43</v>
      </c>
      <c r="D320" s="101">
        <v>35.07</v>
      </c>
      <c r="E320" s="101">
        <f t="shared" si="20"/>
        <v>287.5</v>
      </c>
      <c r="F320" s="101">
        <f t="shared" si="21"/>
        <v>270.89</v>
      </c>
      <c r="G320" s="101">
        <v>558.39</v>
      </c>
    </row>
    <row r="321" spans="1:7">
      <c r="A321">
        <v>317</v>
      </c>
      <c r="B321" s="100">
        <v>43772</v>
      </c>
      <c r="C321" s="101">
        <v>276.72</v>
      </c>
      <c r="D321" s="101">
        <v>0</v>
      </c>
      <c r="E321" s="101">
        <f t="shared" si="20"/>
        <v>276.72</v>
      </c>
      <c r="F321" s="101">
        <f t="shared" si="21"/>
        <v>347.38</v>
      </c>
      <c r="G321" s="101">
        <v>624.1</v>
      </c>
    </row>
    <row r="322" spans="1:7">
      <c r="A322">
        <v>318</v>
      </c>
      <c r="B322" s="100">
        <v>43773</v>
      </c>
      <c r="C322" s="101">
        <v>286.5</v>
      </c>
      <c r="D322" s="101">
        <v>0</v>
      </c>
      <c r="E322" s="101">
        <f t="shared" si="20"/>
        <v>286.5</v>
      </c>
      <c r="F322" s="101">
        <f t="shared" si="21"/>
        <v>375.15</v>
      </c>
      <c r="G322" s="101">
        <v>661.65</v>
      </c>
    </row>
    <row r="323" spans="1:7">
      <c r="A323">
        <v>319</v>
      </c>
      <c r="B323" s="100">
        <v>43774</v>
      </c>
      <c r="C323" s="101">
        <v>266.05</v>
      </c>
      <c r="D323" s="101">
        <v>0</v>
      </c>
      <c r="E323" s="101">
        <f t="shared" si="20"/>
        <v>266.05</v>
      </c>
      <c r="F323" s="101">
        <f t="shared" si="21"/>
        <v>321.04</v>
      </c>
      <c r="G323" s="101">
        <v>587.09</v>
      </c>
    </row>
    <row r="324" spans="1:7">
      <c r="A324">
        <v>320</v>
      </c>
      <c r="B324" s="100">
        <v>43775</v>
      </c>
      <c r="C324" s="101">
        <v>267.54</v>
      </c>
      <c r="D324" s="101">
        <v>0</v>
      </c>
      <c r="E324" s="101">
        <f t="shared" si="20"/>
        <v>267.54</v>
      </c>
      <c r="F324" s="101">
        <f t="shared" si="21"/>
        <v>311.91</v>
      </c>
      <c r="G324" s="101">
        <v>579.45</v>
      </c>
    </row>
    <row r="325" spans="1:7">
      <c r="A325">
        <v>321</v>
      </c>
      <c r="B325" s="100">
        <v>43776</v>
      </c>
      <c r="C325" s="101">
        <v>251.02</v>
      </c>
      <c r="D325" s="101">
        <v>0</v>
      </c>
      <c r="E325" s="101">
        <f t="shared" si="20"/>
        <v>251.02</v>
      </c>
      <c r="F325" s="101">
        <f t="shared" si="21"/>
        <v>550.59</v>
      </c>
      <c r="G325" s="101">
        <v>801.61</v>
      </c>
    </row>
    <row r="326" spans="1:7">
      <c r="A326">
        <v>322</v>
      </c>
      <c r="B326" s="100">
        <v>43777</v>
      </c>
      <c r="C326" s="101">
        <v>254.15</v>
      </c>
      <c r="D326" s="101">
        <v>0</v>
      </c>
      <c r="E326" s="101">
        <f t="shared" si="20"/>
        <v>254.15</v>
      </c>
      <c r="F326" s="101">
        <f t="shared" si="21"/>
        <v>563.64</v>
      </c>
      <c r="G326" s="101">
        <v>817.79</v>
      </c>
    </row>
    <row r="327" spans="1:7">
      <c r="A327">
        <v>323</v>
      </c>
      <c r="B327" s="100">
        <v>43778</v>
      </c>
      <c r="C327" s="101">
        <v>246.72</v>
      </c>
      <c r="D327" s="101">
        <v>0</v>
      </c>
      <c r="E327" s="101">
        <f t="shared" si="20"/>
        <v>246.72</v>
      </c>
      <c r="F327" s="101">
        <f t="shared" si="21"/>
        <v>611.31</v>
      </c>
      <c r="G327" s="101">
        <v>858.03</v>
      </c>
    </row>
    <row r="328" spans="1:7">
      <c r="A328">
        <v>324</v>
      </c>
      <c r="B328" s="100">
        <v>43779</v>
      </c>
      <c r="C328" s="101">
        <v>284.86</v>
      </c>
      <c r="D328" s="101">
        <v>0</v>
      </c>
      <c r="E328" s="101">
        <f t="shared" si="20"/>
        <v>284.86</v>
      </c>
      <c r="F328" s="101">
        <f t="shared" si="21"/>
        <v>745.41</v>
      </c>
      <c r="G328" s="101">
        <v>1030.27</v>
      </c>
    </row>
    <row r="329" spans="1:7">
      <c r="A329">
        <v>325</v>
      </c>
      <c r="B329" s="100">
        <v>43780</v>
      </c>
      <c r="C329" s="101">
        <v>268.68</v>
      </c>
      <c r="D329" s="101">
        <v>0</v>
      </c>
      <c r="E329" s="101">
        <f t="shared" si="20"/>
        <v>268.68</v>
      </c>
      <c r="F329" s="101">
        <f t="shared" si="21"/>
        <v>689.98</v>
      </c>
      <c r="G329" s="101">
        <v>958.66</v>
      </c>
    </row>
    <row r="330" spans="1:7">
      <c r="A330">
        <v>326</v>
      </c>
      <c r="B330" s="100">
        <v>43781</v>
      </c>
      <c r="C330" s="101">
        <v>272.65</v>
      </c>
      <c r="D330" s="101">
        <v>0</v>
      </c>
      <c r="E330" s="101">
        <f t="shared" si="20"/>
        <v>272.65</v>
      </c>
      <c r="F330" s="101">
        <f t="shared" si="21"/>
        <v>620.31</v>
      </c>
      <c r="G330" s="101">
        <v>892.96</v>
      </c>
    </row>
    <row r="331" spans="1:7">
      <c r="A331">
        <v>327</v>
      </c>
      <c r="B331" s="100">
        <v>43782</v>
      </c>
      <c r="C331" s="101">
        <v>287.91</v>
      </c>
      <c r="D331" s="101">
        <v>0</v>
      </c>
      <c r="E331" s="101">
        <f t="shared" si="20"/>
        <v>287.91</v>
      </c>
      <c r="F331" s="101">
        <f t="shared" si="21"/>
        <v>569.87</v>
      </c>
      <c r="G331" s="101">
        <f>(848980+8800)/1000</f>
        <v>857.78</v>
      </c>
    </row>
    <row r="332" spans="1:7">
      <c r="A332">
        <v>328</v>
      </c>
      <c r="B332" s="100">
        <v>43783</v>
      </c>
      <c r="C332" s="101">
        <v>282.16</v>
      </c>
      <c r="D332" s="101">
        <v>0</v>
      </c>
      <c r="E332" s="101">
        <f t="shared" si="20"/>
        <v>282.16</v>
      </c>
      <c r="F332" s="101">
        <f t="shared" si="21"/>
        <v>707.28</v>
      </c>
      <c r="G332" s="101">
        <v>989.44</v>
      </c>
    </row>
    <row r="333" spans="1:7">
      <c r="A333">
        <v>329</v>
      </c>
      <c r="B333" s="100">
        <v>43784</v>
      </c>
      <c r="C333" s="101">
        <v>265.37</v>
      </c>
      <c r="D333" s="101">
        <v>0</v>
      </c>
      <c r="E333" s="101">
        <f t="shared" si="20"/>
        <v>265.37</v>
      </c>
      <c r="F333" s="101">
        <f t="shared" si="21"/>
        <v>604.09</v>
      </c>
      <c r="G333" s="101">
        <v>869.46</v>
      </c>
    </row>
    <row r="334" spans="1:7">
      <c r="A334">
        <v>330</v>
      </c>
      <c r="B334" s="100">
        <v>43785</v>
      </c>
      <c r="C334" s="101">
        <v>254.67</v>
      </c>
      <c r="D334" s="101">
        <v>0</v>
      </c>
      <c r="E334" s="101">
        <f t="shared" si="20"/>
        <v>254.67</v>
      </c>
      <c r="F334" s="101">
        <f t="shared" si="21"/>
        <v>661.22</v>
      </c>
      <c r="G334" s="101">
        <v>915.89</v>
      </c>
    </row>
    <row r="335" spans="1:7">
      <c r="A335">
        <v>331</v>
      </c>
      <c r="B335" s="100">
        <v>43786</v>
      </c>
      <c r="C335" s="101">
        <v>288.7</v>
      </c>
      <c r="D335" s="101">
        <v>0</v>
      </c>
      <c r="E335" s="101">
        <f t="shared" si="20"/>
        <v>288.7</v>
      </c>
      <c r="F335" s="101">
        <f t="shared" si="21"/>
        <v>599.6</v>
      </c>
      <c r="G335" s="101">
        <v>888.3</v>
      </c>
    </row>
    <row r="336" spans="1:7">
      <c r="A336">
        <v>332</v>
      </c>
      <c r="B336" s="100">
        <v>43787</v>
      </c>
      <c r="C336" s="101">
        <v>278.69</v>
      </c>
      <c r="D336" s="101">
        <v>0</v>
      </c>
      <c r="E336" s="101">
        <f t="shared" si="20"/>
        <v>278.69</v>
      </c>
      <c r="F336" s="101">
        <f t="shared" si="21"/>
        <v>705.21</v>
      </c>
      <c r="G336" s="101">
        <v>983.9</v>
      </c>
    </row>
    <row r="337" spans="1:7">
      <c r="A337">
        <v>333</v>
      </c>
      <c r="B337" s="100">
        <v>43788</v>
      </c>
      <c r="C337" s="101">
        <v>297.7</v>
      </c>
      <c r="D337" s="101">
        <v>0</v>
      </c>
      <c r="E337" s="101">
        <f t="shared" si="20"/>
        <v>297.7</v>
      </c>
      <c r="F337" s="101">
        <f t="shared" si="21"/>
        <v>587.1</v>
      </c>
      <c r="G337" s="101">
        <f>(692800+192000)/1000</f>
        <v>884.8</v>
      </c>
    </row>
    <row r="338" spans="1:7">
      <c r="A338">
        <v>334</v>
      </c>
      <c r="B338" s="100">
        <v>43789</v>
      </c>
      <c r="C338" s="101">
        <v>308.7</v>
      </c>
      <c r="D338" s="101">
        <v>0</v>
      </c>
      <c r="E338" s="101">
        <f t="shared" si="20"/>
        <v>308.7</v>
      </c>
      <c r="F338" s="101">
        <f t="shared" si="21"/>
        <v>473.98</v>
      </c>
      <c r="G338" s="101">
        <f>(775680+7000)/1000</f>
        <v>782.68</v>
      </c>
    </row>
    <row r="339" spans="1:7">
      <c r="A339">
        <v>335</v>
      </c>
      <c r="B339" s="100">
        <v>43790</v>
      </c>
      <c r="C339" s="101">
        <v>272.5</v>
      </c>
      <c r="D339" s="101">
        <v>0</v>
      </c>
      <c r="E339" s="101">
        <f t="shared" si="20"/>
        <v>272.5</v>
      </c>
      <c r="F339" s="101">
        <f t="shared" si="21"/>
        <v>421.32</v>
      </c>
      <c r="G339" s="101">
        <v>693.82</v>
      </c>
    </row>
    <row r="340" spans="1:7">
      <c r="A340">
        <v>336</v>
      </c>
      <c r="B340" s="100">
        <v>43791</v>
      </c>
      <c r="C340" s="101">
        <v>266.84</v>
      </c>
      <c r="D340" s="101">
        <v>0</v>
      </c>
      <c r="E340" s="101">
        <f t="shared" si="20"/>
        <v>266.84</v>
      </c>
      <c r="F340" s="101">
        <f t="shared" si="21"/>
        <v>440.9</v>
      </c>
      <c r="G340" s="101">
        <v>707.74</v>
      </c>
    </row>
    <row r="341" spans="1:7">
      <c r="A341">
        <v>337</v>
      </c>
      <c r="B341" s="100">
        <v>43792</v>
      </c>
      <c r="C341" s="101">
        <v>271.16</v>
      </c>
      <c r="D341" s="101">
        <v>0</v>
      </c>
      <c r="E341" s="101">
        <f t="shared" si="20"/>
        <v>271.16</v>
      </c>
      <c r="F341" s="101">
        <f t="shared" si="21"/>
        <v>360.38</v>
      </c>
      <c r="G341" s="101">
        <v>631.54</v>
      </c>
    </row>
    <row r="342" spans="1:7">
      <c r="A342">
        <v>338</v>
      </c>
      <c r="B342" s="100">
        <v>43793</v>
      </c>
      <c r="C342" s="101">
        <v>287.14</v>
      </c>
      <c r="D342" s="101">
        <v>0</v>
      </c>
      <c r="E342" s="101">
        <f t="shared" si="20"/>
        <v>287.14</v>
      </c>
      <c r="F342" s="101">
        <f t="shared" si="21"/>
        <v>432.26</v>
      </c>
      <c r="G342" s="101">
        <v>719.4</v>
      </c>
    </row>
    <row r="343" spans="1:7">
      <c r="A343">
        <v>339</v>
      </c>
      <c r="B343" s="100">
        <v>43794</v>
      </c>
      <c r="C343" s="101">
        <v>237.8</v>
      </c>
      <c r="D343" s="101">
        <v>0</v>
      </c>
      <c r="E343" s="101">
        <f t="shared" si="20"/>
        <v>237.8</v>
      </c>
      <c r="F343" s="101">
        <f t="shared" si="21"/>
        <v>384.24</v>
      </c>
      <c r="G343" s="101">
        <v>622.04</v>
      </c>
    </row>
    <row r="344" spans="1:7">
      <c r="A344">
        <v>340</v>
      </c>
      <c r="B344" s="100">
        <v>43795</v>
      </c>
      <c r="C344" s="101">
        <v>231.8</v>
      </c>
      <c r="D344" s="101">
        <v>0</v>
      </c>
      <c r="E344" s="101">
        <f t="shared" si="20"/>
        <v>231.8</v>
      </c>
      <c r="F344" s="101">
        <f t="shared" si="21"/>
        <v>483.44</v>
      </c>
      <c r="G344" s="101">
        <v>715.24</v>
      </c>
    </row>
    <row r="345" spans="1:7">
      <c r="A345">
        <v>341</v>
      </c>
      <c r="B345" s="100">
        <v>43796</v>
      </c>
      <c r="C345" s="101">
        <v>200.26</v>
      </c>
      <c r="D345" s="101">
        <v>0</v>
      </c>
      <c r="E345" s="101">
        <f t="shared" si="20"/>
        <v>200.26</v>
      </c>
      <c r="F345" s="101">
        <f t="shared" si="21"/>
        <v>455.1</v>
      </c>
      <c r="G345" s="101">
        <v>655.36</v>
      </c>
    </row>
    <row r="346" spans="1:7">
      <c r="A346">
        <v>342</v>
      </c>
      <c r="B346" s="100">
        <v>43797</v>
      </c>
      <c r="C346" s="101">
        <v>275.26</v>
      </c>
      <c r="D346" s="101">
        <v>0</v>
      </c>
      <c r="E346" s="101">
        <f t="shared" si="20"/>
        <v>275.26</v>
      </c>
      <c r="F346" s="101">
        <f t="shared" si="21"/>
        <v>422.24</v>
      </c>
      <c r="G346" s="101">
        <v>697.5</v>
      </c>
    </row>
    <row r="347" spans="1:7">
      <c r="A347">
        <v>343</v>
      </c>
      <c r="B347" s="100">
        <v>43798</v>
      </c>
      <c r="C347" s="101">
        <v>335.18</v>
      </c>
      <c r="D347" s="101">
        <v>0</v>
      </c>
      <c r="E347" s="101">
        <f t="shared" si="20"/>
        <v>335.18</v>
      </c>
      <c r="F347" s="101">
        <f t="shared" si="21"/>
        <v>446</v>
      </c>
      <c r="G347" s="101">
        <v>781.18</v>
      </c>
    </row>
    <row r="348" spans="1:7">
      <c r="A348">
        <v>344</v>
      </c>
      <c r="B348" s="100">
        <v>43799</v>
      </c>
      <c r="C348" s="101">
        <v>218.54</v>
      </c>
      <c r="D348" s="101">
        <v>0</v>
      </c>
      <c r="E348" s="101">
        <f t="shared" si="20"/>
        <v>218.54</v>
      </c>
      <c r="F348" s="101">
        <f t="shared" si="21"/>
        <v>417.54</v>
      </c>
      <c r="G348" s="101">
        <v>636.08</v>
      </c>
    </row>
    <row r="349" spans="1:11">
      <c r="A349">
        <v>345</v>
      </c>
      <c r="B349" s="102" t="s">
        <v>10</v>
      </c>
      <c r="C349" s="101">
        <f>SUM(C319:C348)</f>
        <v>8039.88</v>
      </c>
      <c r="D349" s="101">
        <f>SUM(D319:D348)</f>
        <v>35.07</v>
      </c>
      <c r="E349" s="101">
        <f>SUM(E319:E348)</f>
        <v>8074.95</v>
      </c>
      <c r="F349" s="101">
        <f>SUM(F319:F348)</f>
        <v>14823.98</v>
      </c>
      <c r="G349" s="101">
        <f>SUM(G319:G348)</f>
        <v>22898.93</v>
      </c>
      <c r="H349">
        <f>C349/1000-H319</f>
        <v>-8031.84012</v>
      </c>
      <c r="I349">
        <f>D349/1000-I319</f>
        <v>-35.03493</v>
      </c>
      <c r="J349">
        <f>E349/1000-J319</f>
        <v>-8066.87505</v>
      </c>
      <c r="K349">
        <f>G349-F349-E349</f>
        <v>8.18545231595635e-12</v>
      </c>
    </row>
    <row r="350" spans="1:10">
      <c r="A350">
        <v>346</v>
      </c>
      <c r="B350" s="100">
        <v>43800</v>
      </c>
      <c r="C350" s="101">
        <v>284.36</v>
      </c>
      <c r="D350" s="101">
        <v>0</v>
      </c>
      <c r="E350" s="101">
        <f t="shared" ref="E350:E380" si="22">C350+D350</f>
        <v>284.36</v>
      </c>
      <c r="F350" s="101">
        <f t="shared" ref="F350:F380" si="23">G350-E350</f>
        <v>235.72</v>
      </c>
      <c r="G350" s="101">
        <v>520.08</v>
      </c>
      <c r="H350">
        <v>9418.35</v>
      </c>
      <c r="I350">
        <v>0</v>
      </c>
      <c r="J350">
        <f>H350+I350</f>
        <v>9418.35</v>
      </c>
    </row>
    <row r="351" spans="1:7">
      <c r="A351">
        <v>347</v>
      </c>
      <c r="B351" s="100">
        <v>43801</v>
      </c>
      <c r="C351" s="101">
        <v>279.78</v>
      </c>
      <c r="D351" s="101">
        <v>0</v>
      </c>
      <c r="E351" s="101">
        <f t="shared" si="22"/>
        <v>279.78</v>
      </c>
      <c r="F351" s="101">
        <f t="shared" si="23"/>
        <v>0</v>
      </c>
      <c r="G351" s="101">
        <v>279.78</v>
      </c>
    </row>
    <row r="352" spans="1:7">
      <c r="A352">
        <v>348</v>
      </c>
      <c r="B352" s="100">
        <v>43802</v>
      </c>
      <c r="C352" s="101">
        <v>322.9</v>
      </c>
      <c r="D352" s="101">
        <v>0</v>
      </c>
      <c r="E352" s="101">
        <f t="shared" si="22"/>
        <v>322.9</v>
      </c>
      <c r="F352" s="101">
        <f t="shared" si="23"/>
        <v>233.7</v>
      </c>
      <c r="G352" s="101">
        <v>556.6</v>
      </c>
    </row>
    <row r="353" spans="1:7">
      <c r="A353">
        <v>349</v>
      </c>
      <c r="B353" s="100">
        <v>43803</v>
      </c>
      <c r="C353" s="101">
        <v>308.2</v>
      </c>
      <c r="D353" s="101">
        <v>0</v>
      </c>
      <c r="E353" s="101">
        <f t="shared" si="22"/>
        <v>308.2</v>
      </c>
      <c r="F353" s="101">
        <f t="shared" si="23"/>
        <v>473.36</v>
      </c>
      <c r="G353" s="101">
        <v>781.56</v>
      </c>
    </row>
    <row r="354" spans="1:7">
      <c r="A354">
        <v>350</v>
      </c>
      <c r="B354" s="100">
        <v>43804</v>
      </c>
      <c r="C354" s="101">
        <v>299.1</v>
      </c>
      <c r="D354" s="101">
        <v>0</v>
      </c>
      <c r="E354" s="101">
        <f t="shared" si="22"/>
        <v>299.1</v>
      </c>
      <c r="F354" s="101">
        <f t="shared" si="23"/>
        <v>511.96</v>
      </c>
      <c r="G354" s="101">
        <v>811.06</v>
      </c>
    </row>
    <row r="355" spans="1:7">
      <c r="A355">
        <v>351</v>
      </c>
      <c r="B355" s="100">
        <v>43805</v>
      </c>
      <c r="C355" s="101">
        <v>284.04</v>
      </c>
      <c r="D355" s="101">
        <v>0</v>
      </c>
      <c r="E355" s="101">
        <f t="shared" si="22"/>
        <v>284.04</v>
      </c>
      <c r="F355" s="101">
        <f t="shared" si="23"/>
        <v>492.92</v>
      </c>
      <c r="G355" s="101">
        <v>776.96</v>
      </c>
    </row>
    <row r="356" spans="1:7">
      <c r="A356">
        <v>352</v>
      </c>
      <c r="B356" s="100">
        <v>43806</v>
      </c>
      <c r="C356" s="101">
        <v>277.2</v>
      </c>
      <c r="D356" s="101">
        <v>0</v>
      </c>
      <c r="E356" s="101">
        <f t="shared" si="22"/>
        <v>277.2</v>
      </c>
      <c r="F356" s="101">
        <f t="shared" si="23"/>
        <v>473.35</v>
      </c>
      <c r="G356" s="101">
        <v>750.55</v>
      </c>
    </row>
    <row r="357" spans="1:7">
      <c r="A357">
        <v>353</v>
      </c>
      <c r="B357" s="100">
        <v>43807</v>
      </c>
      <c r="C357" s="101">
        <v>269.66</v>
      </c>
      <c r="D357" s="101">
        <v>0</v>
      </c>
      <c r="E357" s="101">
        <f t="shared" si="22"/>
        <v>269.66</v>
      </c>
      <c r="F357" s="101">
        <f t="shared" si="23"/>
        <v>439.72</v>
      </c>
      <c r="G357" s="101">
        <v>709.38</v>
      </c>
    </row>
    <row r="358" spans="1:7">
      <c r="A358">
        <v>354</v>
      </c>
      <c r="B358" s="100">
        <v>43808</v>
      </c>
      <c r="C358" s="101">
        <v>309.93</v>
      </c>
      <c r="D358" s="101">
        <v>0</v>
      </c>
      <c r="E358" s="101">
        <f t="shared" si="22"/>
        <v>309.93</v>
      </c>
      <c r="F358" s="101">
        <f t="shared" si="23"/>
        <v>472.4</v>
      </c>
      <c r="G358" s="101">
        <v>782.33</v>
      </c>
    </row>
    <row r="359" spans="1:7">
      <c r="A359">
        <v>355</v>
      </c>
      <c r="B359" s="100">
        <v>43809</v>
      </c>
      <c r="C359" s="101">
        <v>309.05</v>
      </c>
      <c r="D359" s="101">
        <v>0</v>
      </c>
      <c r="E359" s="101">
        <f t="shared" si="22"/>
        <v>309.05</v>
      </c>
      <c r="F359" s="101">
        <f t="shared" si="23"/>
        <v>439.96</v>
      </c>
      <c r="G359" s="101">
        <v>749.01</v>
      </c>
    </row>
    <row r="360" spans="1:7">
      <c r="A360">
        <v>356</v>
      </c>
      <c r="B360" s="100">
        <v>43810</v>
      </c>
      <c r="C360" s="101">
        <v>322.6</v>
      </c>
      <c r="D360" s="101">
        <v>0</v>
      </c>
      <c r="E360" s="101">
        <f t="shared" si="22"/>
        <v>322.6</v>
      </c>
      <c r="F360" s="101">
        <f t="shared" si="23"/>
        <v>459.36</v>
      </c>
      <c r="G360" s="101">
        <v>781.96</v>
      </c>
    </row>
    <row r="361" spans="1:7">
      <c r="A361">
        <v>357</v>
      </c>
      <c r="B361" s="100">
        <v>43811</v>
      </c>
      <c r="C361" s="101">
        <v>319.72</v>
      </c>
      <c r="D361" s="101">
        <v>0</v>
      </c>
      <c r="E361" s="101">
        <f t="shared" si="22"/>
        <v>319.72</v>
      </c>
      <c r="F361" s="101">
        <f t="shared" si="23"/>
        <v>479.79</v>
      </c>
      <c r="G361" s="101">
        <v>799.51</v>
      </c>
    </row>
    <row r="362" spans="1:7">
      <c r="A362">
        <v>358</v>
      </c>
      <c r="B362" s="100">
        <v>43812</v>
      </c>
      <c r="C362" s="101">
        <v>316.12</v>
      </c>
      <c r="D362" s="101">
        <v>0</v>
      </c>
      <c r="E362" s="101">
        <f t="shared" si="22"/>
        <v>316.12</v>
      </c>
      <c r="F362" s="101">
        <f t="shared" si="23"/>
        <v>438.25</v>
      </c>
      <c r="G362" s="101">
        <v>754.37</v>
      </c>
    </row>
    <row r="363" spans="1:7">
      <c r="A363">
        <v>359</v>
      </c>
      <c r="B363" s="100">
        <v>43813</v>
      </c>
      <c r="C363" s="101">
        <v>277.12</v>
      </c>
      <c r="D363" s="101">
        <v>0</v>
      </c>
      <c r="E363" s="101">
        <f t="shared" si="22"/>
        <v>277.12</v>
      </c>
      <c r="F363" s="101">
        <f t="shared" si="23"/>
        <v>505.37</v>
      </c>
      <c r="G363" s="101">
        <v>782.49</v>
      </c>
    </row>
    <row r="364" spans="1:7">
      <c r="A364">
        <v>360</v>
      </c>
      <c r="B364" s="100">
        <v>43814</v>
      </c>
      <c r="C364" s="101">
        <v>311.37</v>
      </c>
      <c r="D364" s="101">
        <v>0</v>
      </c>
      <c r="E364" s="101">
        <f t="shared" si="22"/>
        <v>311.37</v>
      </c>
      <c r="F364" s="101">
        <f t="shared" si="23"/>
        <v>505.81</v>
      </c>
      <c r="G364" s="101">
        <v>817.18</v>
      </c>
    </row>
    <row r="365" spans="1:7">
      <c r="A365">
        <v>361</v>
      </c>
      <c r="B365" s="100">
        <v>43815</v>
      </c>
      <c r="C365" s="101">
        <v>321.97</v>
      </c>
      <c r="D365" s="101">
        <v>0</v>
      </c>
      <c r="E365" s="101">
        <f t="shared" si="22"/>
        <v>321.97</v>
      </c>
      <c r="F365" s="101">
        <f t="shared" si="23"/>
        <v>496.11</v>
      </c>
      <c r="G365" s="101">
        <v>818.08</v>
      </c>
    </row>
    <row r="366" spans="1:7">
      <c r="A366">
        <v>362</v>
      </c>
      <c r="B366" s="100">
        <v>43816</v>
      </c>
      <c r="C366" s="101">
        <v>282.94</v>
      </c>
      <c r="D366" s="101">
        <v>0</v>
      </c>
      <c r="E366" s="101">
        <f t="shared" si="22"/>
        <v>282.94</v>
      </c>
      <c r="F366" s="101">
        <f t="shared" si="23"/>
        <v>489.51</v>
      </c>
      <c r="G366" s="101">
        <v>772.45</v>
      </c>
    </row>
    <row r="367" spans="1:7">
      <c r="A367">
        <v>363</v>
      </c>
      <c r="B367" s="100">
        <v>43817</v>
      </c>
      <c r="C367" s="101">
        <v>255.48</v>
      </c>
      <c r="D367" s="101">
        <v>0</v>
      </c>
      <c r="E367" s="101">
        <f t="shared" si="22"/>
        <v>255.48</v>
      </c>
      <c r="F367" s="101">
        <f t="shared" si="23"/>
        <v>448.22</v>
      </c>
      <c r="G367" s="101">
        <v>703.7</v>
      </c>
    </row>
    <row r="368" spans="1:7">
      <c r="A368">
        <v>364</v>
      </c>
      <c r="B368" s="100">
        <v>43818</v>
      </c>
      <c r="C368" s="101">
        <v>301.64</v>
      </c>
      <c r="D368" s="101">
        <v>0</v>
      </c>
      <c r="E368" s="101">
        <f t="shared" si="22"/>
        <v>301.64</v>
      </c>
      <c r="F368" s="101">
        <f t="shared" si="23"/>
        <v>489.29</v>
      </c>
      <c r="G368" s="101">
        <v>790.93</v>
      </c>
    </row>
    <row r="369" spans="1:7">
      <c r="A369">
        <v>365</v>
      </c>
      <c r="B369" s="100">
        <v>43819</v>
      </c>
      <c r="C369" s="101">
        <v>294.36</v>
      </c>
      <c r="D369" s="101">
        <v>0</v>
      </c>
      <c r="E369" s="101">
        <f t="shared" si="22"/>
        <v>294.36</v>
      </c>
      <c r="F369" s="101">
        <f t="shared" si="23"/>
        <v>509.78</v>
      </c>
      <c r="G369" s="101">
        <v>804.14</v>
      </c>
    </row>
    <row r="370" spans="1:7">
      <c r="A370">
        <v>366</v>
      </c>
      <c r="B370" s="100">
        <v>43820</v>
      </c>
      <c r="C370" s="101">
        <v>280.29</v>
      </c>
      <c r="D370" s="101">
        <v>0</v>
      </c>
      <c r="E370" s="101">
        <f t="shared" si="22"/>
        <v>280.29</v>
      </c>
      <c r="F370" s="101">
        <f t="shared" si="23"/>
        <v>498.53</v>
      </c>
      <c r="G370" s="101">
        <v>778.82</v>
      </c>
    </row>
    <row r="371" spans="1:7">
      <c r="A371">
        <v>367</v>
      </c>
      <c r="B371" s="100">
        <v>43821</v>
      </c>
      <c r="C371" s="101">
        <v>270.67</v>
      </c>
      <c r="D371" s="101">
        <v>0</v>
      </c>
      <c r="E371" s="101">
        <f t="shared" si="22"/>
        <v>270.67</v>
      </c>
      <c r="F371" s="101">
        <f t="shared" si="23"/>
        <v>439.03</v>
      </c>
      <c r="G371" s="101">
        <v>709.7</v>
      </c>
    </row>
    <row r="372" spans="1:7">
      <c r="A372">
        <v>368</v>
      </c>
      <c r="B372" s="100">
        <v>43822</v>
      </c>
      <c r="C372" s="101">
        <v>335.9</v>
      </c>
      <c r="D372" s="101">
        <v>0</v>
      </c>
      <c r="E372" s="101">
        <f t="shared" si="22"/>
        <v>335.9</v>
      </c>
      <c r="F372" s="101">
        <f t="shared" si="23"/>
        <v>457.83</v>
      </c>
      <c r="G372" s="101">
        <v>793.73</v>
      </c>
    </row>
    <row r="373" spans="1:7">
      <c r="A373">
        <v>369</v>
      </c>
      <c r="B373" s="100">
        <v>43823</v>
      </c>
      <c r="C373" s="101">
        <v>326.86</v>
      </c>
      <c r="D373" s="101">
        <v>0</v>
      </c>
      <c r="E373" s="101">
        <f t="shared" si="22"/>
        <v>326.86</v>
      </c>
      <c r="F373" s="101">
        <f t="shared" si="23"/>
        <v>465.34</v>
      </c>
      <c r="G373" s="101">
        <v>792.2</v>
      </c>
    </row>
    <row r="374" spans="1:7">
      <c r="A374">
        <v>370</v>
      </c>
      <c r="B374" s="100">
        <v>43824</v>
      </c>
      <c r="C374" s="101">
        <v>296.27</v>
      </c>
      <c r="D374" s="101">
        <v>0</v>
      </c>
      <c r="E374" s="101">
        <f t="shared" si="22"/>
        <v>296.27</v>
      </c>
      <c r="F374" s="101">
        <f t="shared" si="23"/>
        <v>436.16</v>
      </c>
      <c r="G374" s="101">
        <v>732.43</v>
      </c>
    </row>
    <row r="375" spans="1:7">
      <c r="A375">
        <v>371</v>
      </c>
      <c r="B375" s="100">
        <v>43825</v>
      </c>
      <c r="C375" s="101">
        <v>335.9</v>
      </c>
      <c r="D375" s="101">
        <v>0</v>
      </c>
      <c r="E375" s="101">
        <f t="shared" si="22"/>
        <v>335.9</v>
      </c>
      <c r="F375" s="101">
        <f t="shared" si="23"/>
        <v>482.6</v>
      </c>
      <c r="G375" s="101">
        <v>818.5</v>
      </c>
    </row>
    <row r="376" spans="1:7">
      <c r="A376">
        <v>372</v>
      </c>
      <c r="B376" s="100">
        <v>43826</v>
      </c>
      <c r="C376" s="101">
        <v>337.41</v>
      </c>
      <c r="D376" s="101">
        <v>0</v>
      </c>
      <c r="E376" s="101">
        <f t="shared" si="22"/>
        <v>337.41</v>
      </c>
      <c r="F376" s="101">
        <f t="shared" si="23"/>
        <v>514.59</v>
      </c>
      <c r="G376" s="101">
        <v>852</v>
      </c>
    </row>
    <row r="377" spans="1:7">
      <c r="A377">
        <v>373</v>
      </c>
      <c r="B377" s="100">
        <v>43827</v>
      </c>
      <c r="C377" s="101">
        <v>282.03</v>
      </c>
      <c r="D377" s="101">
        <v>0</v>
      </c>
      <c r="E377" s="101">
        <f t="shared" si="22"/>
        <v>282.03</v>
      </c>
      <c r="F377" s="101">
        <f t="shared" si="23"/>
        <v>589.18</v>
      </c>
      <c r="G377" s="101">
        <v>871.21</v>
      </c>
    </row>
    <row r="378" spans="1:7">
      <c r="A378">
        <v>374</v>
      </c>
      <c r="B378" s="100">
        <v>43828</v>
      </c>
      <c r="C378" s="101">
        <v>300.28</v>
      </c>
      <c r="D378" s="101">
        <v>0</v>
      </c>
      <c r="E378" s="101">
        <f t="shared" si="22"/>
        <v>300.28</v>
      </c>
      <c r="F378" s="101">
        <f t="shared" si="23"/>
        <v>469.57</v>
      </c>
      <c r="G378" s="101">
        <v>769.85</v>
      </c>
    </row>
    <row r="379" spans="1:7">
      <c r="A379">
        <v>375</v>
      </c>
      <c r="B379" s="100">
        <v>43829</v>
      </c>
      <c r="C379" s="101">
        <v>371.7</v>
      </c>
      <c r="D379" s="101">
        <v>0</v>
      </c>
      <c r="E379" s="101">
        <f t="shared" si="22"/>
        <v>371.7</v>
      </c>
      <c r="F379" s="101">
        <f t="shared" si="23"/>
        <v>477.09</v>
      </c>
      <c r="G379" s="101">
        <v>848.79</v>
      </c>
    </row>
    <row r="380" spans="1:7">
      <c r="A380">
        <v>376</v>
      </c>
      <c r="B380" s="100">
        <v>43830</v>
      </c>
      <c r="C380" s="101">
        <v>333.5</v>
      </c>
      <c r="D380" s="101">
        <v>0</v>
      </c>
      <c r="E380" s="101">
        <f t="shared" si="22"/>
        <v>333.5</v>
      </c>
      <c r="F380" s="101">
        <f t="shared" si="23"/>
        <v>508.11</v>
      </c>
      <c r="G380" s="101">
        <v>841.61</v>
      </c>
    </row>
    <row r="381" spans="1:11">
      <c r="A381">
        <v>377</v>
      </c>
      <c r="B381" s="102" t="s">
        <v>10</v>
      </c>
      <c r="C381" s="101">
        <f>SUM(C350:C380)</f>
        <v>9418.35</v>
      </c>
      <c r="D381" s="101">
        <f>SUM(D350:D380)</f>
        <v>0</v>
      </c>
      <c r="E381" s="101">
        <f>SUM(E350:E380)</f>
        <v>9418.35</v>
      </c>
      <c r="F381" s="101">
        <f>SUM(F350:F380)</f>
        <v>13932.61</v>
      </c>
      <c r="G381" s="101">
        <f>SUM(G350:G380)</f>
        <v>23350.96</v>
      </c>
      <c r="H381">
        <f>C381/1000-H350</f>
        <v>-9408.93165</v>
      </c>
      <c r="I381">
        <f>D381/1000-I350</f>
        <v>0</v>
      </c>
      <c r="J381">
        <f>E381/1000-J350</f>
        <v>-9408.93165</v>
      </c>
      <c r="K381">
        <f>G381-F381-E381</f>
        <v>0</v>
      </c>
    </row>
    <row r="382" spans="1:7">
      <c r="A382">
        <v>378</v>
      </c>
      <c r="B382" s="103" t="s">
        <v>11</v>
      </c>
      <c r="C382" s="104">
        <f>SUMIF($B$5:$B$381,$B$381,C5:C381)</f>
        <v>94033.03</v>
      </c>
      <c r="D382" s="104">
        <f>SUMIF($B$5:$B$381,$B$381,D5:D381)</f>
        <v>6819.35</v>
      </c>
      <c r="E382" s="104">
        <f>SUMIF($B$5:$B$381,$B$381,E5:E381)</f>
        <v>100852.38</v>
      </c>
      <c r="F382" s="104">
        <f>SUMIF($B$5:$B$381,$B$381,F5:F381)</f>
        <v>93727.87</v>
      </c>
      <c r="G382" s="104">
        <f>SUMIF($B$5:$B$381,$B$381,G5:G381)</f>
        <v>194580.25</v>
      </c>
    </row>
  </sheetData>
  <autoFilter ref="A4:K382">
    <sortState ref="A4:K382">
      <sortCondition ref="A4"/>
    </sortState>
    <extLst/>
  </autoFilter>
  <mergeCells count="1">
    <mergeCell ref="B2:G2"/>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8"/>
  <sheetViews>
    <sheetView workbookViewId="0">
      <selection activeCell="B5" sqref="B5:B10"/>
    </sheetView>
  </sheetViews>
  <sheetFormatPr defaultColWidth="9" defaultRowHeight="14"/>
  <cols>
    <col min="1" max="1" width="12.5" style="1" customWidth="1"/>
    <col min="2" max="2" width="8.58333333333333" style="1" customWidth="1"/>
    <col min="3" max="13" width="7.5" style="1" customWidth="1"/>
    <col min="14" max="14" width="15.5833333333333" style="1" customWidth="1"/>
    <col min="15" max="15" width="10.5" style="1" customWidth="1"/>
    <col min="16" max="16" width="11.75" style="1" customWidth="1"/>
    <col min="17" max="22" width="10.5" style="1" customWidth="1"/>
    <col min="23" max="16384" width="9" style="1"/>
  </cols>
  <sheetData>
    <row r="1" ht="15" spans="1:10">
      <c r="A1" s="2" t="s">
        <v>200</v>
      </c>
      <c r="B1" s="2"/>
      <c r="C1" s="2"/>
      <c r="D1" s="2"/>
      <c r="E1" s="2"/>
      <c r="F1" s="2"/>
      <c r="G1" s="2"/>
      <c r="H1" s="2"/>
      <c r="I1" s="2"/>
      <c r="J1" s="2"/>
    </row>
    <row r="2" spans="1:14">
      <c r="A2" s="3" t="s">
        <v>393</v>
      </c>
      <c r="B2" s="3"/>
      <c r="C2" s="3"/>
      <c r="D2" s="3"/>
      <c r="E2" s="3"/>
      <c r="F2" s="3"/>
      <c r="G2" s="3"/>
      <c r="H2" s="3"/>
      <c r="I2" s="3"/>
      <c r="J2" s="3"/>
      <c r="K2" s="3"/>
      <c r="L2" s="3"/>
      <c r="M2" s="3"/>
      <c r="N2" s="3"/>
    </row>
    <row r="3" ht="18" customHeight="1" spans="1:14">
      <c r="A3" s="4" t="s">
        <v>202</v>
      </c>
      <c r="B3" s="4" t="s">
        <v>203</v>
      </c>
      <c r="C3" s="4" t="s">
        <v>204</v>
      </c>
      <c r="D3" s="4" t="s">
        <v>205</v>
      </c>
      <c r="E3" s="4" t="s">
        <v>206</v>
      </c>
      <c r="F3" s="4" t="s">
        <v>207</v>
      </c>
      <c r="G3" s="4" t="s">
        <v>208</v>
      </c>
      <c r="H3" s="4" t="s">
        <v>209</v>
      </c>
      <c r="I3" s="4" t="s">
        <v>210</v>
      </c>
      <c r="J3" s="4" t="s">
        <v>211</v>
      </c>
      <c r="K3" s="4" t="s">
        <v>212</v>
      </c>
      <c r="L3" s="4" t="s">
        <v>213</v>
      </c>
      <c r="M3" s="4" t="s">
        <v>214</v>
      </c>
      <c r="N3" s="4" t="s">
        <v>215</v>
      </c>
    </row>
    <row r="4" ht="26.15" customHeight="1" spans="1:14">
      <c r="A4" s="4"/>
      <c r="B4" s="4"/>
      <c r="C4" s="4"/>
      <c r="D4" s="4"/>
      <c r="E4" s="4"/>
      <c r="F4" s="4"/>
      <c r="G4" s="4"/>
      <c r="H4" s="4"/>
      <c r="I4" s="4"/>
      <c r="J4" s="4"/>
      <c r="K4" s="4"/>
      <c r="L4" s="4"/>
      <c r="M4" s="4"/>
      <c r="N4" s="4"/>
    </row>
    <row r="5" spans="1:14">
      <c r="A5" s="16">
        <v>43647</v>
      </c>
      <c r="B5" s="6">
        <v>1254143.5</v>
      </c>
      <c r="C5" s="6">
        <v>1.49</v>
      </c>
      <c r="D5" s="6">
        <v>1.26</v>
      </c>
      <c r="E5" s="6">
        <v>31.98</v>
      </c>
      <c r="F5" s="6">
        <v>26.28</v>
      </c>
      <c r="G5" s="6">
        <v>243.46</v>
      </c>
      <c r="H5" s="6">
        <v>201.87</v>
      </c>
      <c r="I5" s="6">
        <v>2.02</v>
      </c>
      <c r="J5" s="6">
        <v>1.45</v>
      </c>
      <c r="K5" s="6">
        <v>23.76</v>
      </c>
      <c r="L5" s="6">
        <v>20.01</v>
      </c>
      <c r="M5" s="6">
        <v>9.17</v>
      </c>
      <c r="N5" s="5" t="s">
        <v>218</v>
      </c>
    </row>
    <row r="6" spans="1:14">
      <c r="A6" s="16">
        <v>43648</v>
      </c>
      <c r="B6" s="6">
        <v>1252329.74</v>
      </c>
      <c r="C6" s="6">
        <v>1.46</v>
      </c>
      <c r="D6" s="6">
        <v>1.21</v>
      </c>
      <c r="E6" s="6">
        <v>36.18</v>
      </c>
      <c r="F6" s="6">
        <v>29.04</v>
      </c>
      <c r="G6" s="6">
        <v>247.42</v>
      </c>
      <c r="H6" s="6">
        <v>200.44</v>
      </c>
      <c r="I6" s="6">
        <v>0.93</v>
      </c>
      <c r="J6" s="6">
        <v>0.55</v>
      </c>
      <c r="K6" s="6">
        <v>22.81</v>
      </c>
      <c r="L6" s="6">
        <v>18.67</v>
      </c>
      <c r="M6" s="6">
        <v>8.8</v>
      </c>
      <c r="N6" s="5" t="s">
        <v>218</v>
      </c>
    </row>
    <row r="7" spans="1:14">
      <c r="A7" s="16">
        <v>43649</v>
      </c>
      <c r="B7" s="6">
        <v>1239097.3</v>
      </c>
      <c r="C7" s="6">
        <v>1.35</v>
      </c>
      <c r="D7" s="6">
        <v>1.15</v>
      </c>
      <c r="E7" s="6">
        <v>53.28</v>
      </c>
      <c r="F7" s="6">
        <v>44.05</v>
      </c>
      <c r="G7" s="6">
        <v>226.28</v>
      </c>
      <c r="H7" s="6">
        <v>190.59</v>
      </c>
      <c r="I7" s="6">
        <v>0.09</v>
      </c>
      <c r="J7" s="6">
        <v>0.07</v>
      </c>
      <c r="K7" s="6">
        <v>26.8</v>
      </c>
      <c r="L7" s="6">
        <v>22.77</v>
      </c>
      <c r="M7" s="6">
        <v>9.19</v>
      </c>
      <c r="N7" s="5" t="s">
        <v>218</v>
      </c>
    </row>
    <row r="8" spans="1:14">
      <c r="A8" s="16">
        <v>43650</v>
      </c>
      <c r="B8" s="6">
        <v>1424112.92</v>
      </c>
      <c r="C8" s="6">
        <v>1.47</v>
      </c>
      <c r="D8" s="6">
        <v>1.63</v>
      </c>
      <c r="E8" s="6">
        <v>48.93</v>
      </c>
      <c r="F8" s="6">
        <v>49.52</v>
      </c>
      <c r="G8" s="6">
        <v>176.92</v>
      </c>
      <c r="H8" s="6">
        <v>178.58</v>
      </c>
      <c r="I8" s="6">
        <v>6.84</v>
      </c>
      <c r="J8" s="6">
        <v>5.3</v>
      </c>
      <c r="K8" s="6">
        <v>24.32</v>
      </c>
      <c r="L8" s="6">
        <v>24.47</v>
      </c>
      <c r="M8" s="6">
        <v>11.13</v>
      </c>
      <c r="N8" s="5" t="s">
        <v>218</v>
      </c>
    </row>
    <row r="9" spans="1:14">
      <c r="A9" s="16">
        <v>43651</v>
      </c>
      <c r="B9" s="6">
        <v>1180958.68</v>
      </c>
      <c r="C9" s="6">
        <v>1.24</v>
      </c>
      <c r="D9" s="6">
        <v>1.11</v>
      </c>
      <c r="E9" s="6">
        <v>62.87</v>
      </c>
      <c r="F9" s="6">
        <v>57.26</v>
      </c>
      <c r="G9" s="6">
        <v>181.17</v>
      </c>
      <c r="H9" s="6">
        <v>160.09</v>
      </c>
      <c r="I9" s="6">
        <v>1.14</v>
      </c>
      <c r="J9" s="6">
        <v>0.81</v>
      </c>
      <c r="K9" s="6">
        <v>20.93</v>
      </c>
      <c r="L9" s="6">
        <v>19.14</v>
      </c>
      <c r="M9" s="6">
        <v>9.66</v>
      </c>
      <c r="N9" s="5" t="s">
        <v>218</v>
      </c>
    </row>
    <row r="10" spans="1:14">
      <c r="A10" s="16">
        <v>43652</v>
      </c>
      <c r="B10" s="6">
        <v>1224404.76</v>
      </c>
      <c r="C10" s="6">
        <v>1.73</v>
      </c>
      <c r="D10" s="6">
        <v>1.44</v>
      </c>
      <c r="E10" s="6">
        <v>66.08</v>
      </c>
      <c r="F10" s="6">
        <v>51.23</v>
      </c>
      <c r="G10" s="6">
        <v>246.74</v>
      </c>
      <c r="H10" s="6">
        <v>199.27</v>
      </c>
      <c r="I10" s="6">
        <v>2.35</v>
      </c>
      <c r="J10" s="6">
        <v>1.46</v>
      </c>
      <c r="K10" s="6">
        <v>7.62</v>
      </c>
      <c r="L10" s="6">
        <v>6.14</v>
      </c>
      <c r="M10" s="6">
        <v>8.76</v>
      </c>
      <c r="N10" s="5" t="s">
        <v>218</v>
      </c>
    </row>
    <row r="11" spans="1:14">
      <c r="A11" s="16">
        <v>43653</v>
      </c>
      <c r="B11" s="6">
        <v>1224674.36</v>
      </c>
      <c r="C11" s="6">
        <v>1.73</v>
      </c>
      <c r="D11" s="6">
        <v>1.42</v>
      </c>
      <c r="E11" s="6">
        <v>44.15</v>
      </c>
      <c r="F11" s="6">
        <v>34.66</v>
      </c>
      <c r="G11" s="6">
        <v>229.43</v>
      </c>
      <c r="H11" s="6">
        <v>185.67</v>
      </c>
      <c r="I11" s="6">
        <v>0.45</v>
      </c>
      <c r="J11" s="6">
        <v>0.33</v>
      </c>
      <c r="K11" s="6">
        <v>15.67</v>
      </c>
      <c r="L11" s="6">
        <v>12.9</v>
      </c>
      <c r="M11" s="6">
        <v>8.72</v>
      </c>
      <c r="N11" s="5" t="s">
        <v>218</v>
      </c>
    </row>
    <row r="12" spans="1:14">
      <c r="A12" s="16">
        <v>43654</v>
      </c>
      <c r="B12" s="6">
        <v>1236727.34</v>
      </c>
      <c r="C12" s="6">
        <v>1.59</v>
      </c>
      <c r="D12" s="6">
        <v>1.35</v>
      </c>
      <c r="E12" s="6">
        <v>38.22</v>
      </c>
      <c r="F12" s="6">
        <v>31.27</v>
      </c>
      <c r="G12" s="6">
        <v>235.51</v>
      </c>
      <c r="H12" s="6">
        <v>195.97</v>
      </c>
      <c r="I12" s="6">
        <v>0.2</v>
      </c>
      <c r="J12" s="6">
        <v>0.17</v>
      </c>
      <c r="K12" s="6">
        <v>24.93</v>
      </c>
      <c r="L12" s="6">
        <v>20.87</v>
      </c>
      <c r="M12" s="6">
        <v>8.92</v>
      </c>
      <c r="N12" s="5" t="s">
        <v>218</v>
      </c>
    </row>
    <row r="13" spans="1:14">
      <c r="A13" s="16">
        <v>43655</v>
      </c>
      <c r="B13" s="6">
        <v>1275504.81</v>
      </c>
      <c r="C13" s="6">
        <v>1.72</v>
      </c>
      <c r="D13" s="6">
        <v>1.56</v>
      </c>
      <c r="E13" s="6">
        <v>35.81</v>
      </c>
      <c r="F13" s="6">
        <v>32.05</v>
      </c>
      <c r="G13" s="6">
        <v>157.83</v>
      </c>
      <c r="H13" s="6">
        <v>132.35</v>
      </c>
      <c r="I13" s="6">
        <v>1.43</v>
      </c>
      <c r="J13" s="6">
        <v>0.99</v>
      </c>
      <c r="K13" s="6">
        <v>21.36</v>
      </c>
      <c r="L13" s="6">
        <v>19.16</v>
      </c>
      <c r="M13" s="6">
        <v>9.42</v>
      </c>
      <c r="N13" s="5" t="s">
        <v>218</v>
      </c>
    </row>
    <row r="14" spans="1:14">
      <c r="A14" s="16">
        <v>43656</v>
      </c>
      <c r="B14" s="6">
        <v>1253093.62</v>
      </c>
      <c r="C14" s="6">
        <v>1.27</v>
      </c>
      <c r="D14" s="6">
        <v>1.04</v>
      </c>
      <c r="E14" s="6">
        <v>37.96</v>
      </c>
      <c r="F14" s="6">
        <v>29.84</v>
      </c>
      <c r="G14" s="6">
        <v>169.68</v>
      </c>
      <c r="H14" s="6">
        <v>137.51</v>
      </c>
      <c r="I14" s="6">
        <v>4.56</v>
      </c>
      <c r="J14" s="6">
        <v>2.9</v>
      </c>
      <c r="K14" s="6">
        <v>22.89</v>
      </c>
      <c r="L14" s="6">
        <v>18.51</v>
      </c>
      <c r="M14" s="6">
        <v>8.63</v>
      </c>
      <c r="N14" s="5" t="s">
        <v>218</v>
      </c>
    </row>
    <row r="15" spans="1:14">
      <c r="A15" s="16">
        <v>43657</v>
      </c>
      <c r="B15" s="6">
        <v>930279.37</v>
      </c>
      <c r="C15" s="6">
        <v>1.3</v>
      </c>
      <c r="D15" s="6">
        <v>1.09</v>
      </c>
      <c r="E15" s="6">
        <v>53</v>
      </c>
      <c r="F15" s="6">
        <v>41.79</v>
      </c>
      <c r="G15" s="6">
        <v>163.06</v>
      </c>
      <c r="H15" s="6">
        <v>136.11</v>
      </c>
      <c r="I15" s="6">
        <v>6.65</v>
      </c>
      <c r="J15" s="6">
        <v>4.25</v>
      </c>
      <c r="K15" s="6">
        <v>24.21</v>
      </c>
      <c r="L15" s="6">
        <v>19.98</v>
      </c>
      <c r="M15" s="6">
        <v>10.81</v>
      </c>
      <c r="N15" s="5" t="s">
        <v>218</v>
      </c>
    </row>
    <row r="16" spans="1:14">
      <c r="A16" s="16">
        <v>43658</v>
      </c>
      <c r="B16" s="6">
        <v>1230397.14</v>
      </c>
      <c r="C16" s="6">
        <v>1.3</v>
      </c>
      <c r="D16" s="6">
        <v>1.09</v>
      </c>
      <c r="E16" s="6">
        <v>45.15</v>
      </c>
      <c r="F16" s="6">
        <v>36.14</v>
      </c>
      <c r="G16" s="6">
        <v>187.1</v>
      </c>
      <c r="H16" s="6">
        <v>155.84</v>
      </c>
      <c r="I16" s="6">
        <v>2.66</v>
      </c>
      <c r="J16" s="6">
        <v>1.68</v>
      </c>
      <c r="K16" s="6">
        <v>20.2</v>
      </c>
      <c r="L16" s="6">
        <v>16.7</v>
      </c>
      <c r="M16" s="6">
        <v>8.95</v>
      </c>
      <c r="N16" s="5" t="s">
        <v>218</v>
      </c>
    </row>
    <row r="17" spans="1:14">
      <c r="A17" s="16">
        <v>43659</v>
      </c>
      <c r="B17" s="6">
        <v>1218769.24</v>
      </c>
      <c r="C17" s="6">
        <v>1.4</v>
      </c>
      <c r="D17" s="6">
        <v>1.1</v>
      </c>
      <c r="E17" s="6">
        <v>42.81</v>
      </c>
      <c r="F17" s="6">
        <v>32.53</v>
      </c>
      <c r="G17" s="6">
        <v>203.41</v>
      </c>
      <c r="H17" s="6">
        <v>160.97</v>
      </c>
      <c r="I17" s="6">
        <v>8.39</v>
      </c>
      <c r="J17" s="6">
        <v>5.23</v>
      </c>
      <c r="K17" s="6">
        <v>21.64</v>
      </c>
      <c r="L17" s="6">
        <v>16.97</v>
      </c>
      <c r="M17" s="6">
        <v>8.22</v>
      </c>
      <c r="N17" s="5" t="s">
        <v>218</v>
      </c>
    </row>
    <row r="18" spans="1:14">
      <c r="A18" s="16">
        <v>43660</v>
      </c>
      <c r="B18" s="6">
        <v>1212273.85</v>
      </c>
      <c r="C18" s="6">
        <v>1.39</v>
      </c>
      <c r="D18" s="6">
        <v>1.16</v>
      </c>
      <c r="E18" s="6">
        <v>50.74</v>
      </c>
      <c r="F18" s="6">
        <v>40.63</v>
      </c>
      <c r="G18" s="6">
        <v>190.85</v>
      </c>
      <c r="H18" s="6">
        <v>159.67</v>
      </c>
      <c r="I18" s="6">
        <v>3.13</v>
      </c>
      <c r="J18" s="6">
        <v>2.05</v>
      </c>
      <c r="K18" s="6">
        <v>21.99</v>
      </c>
      <c r="L18" s="6">
        <v>18.35</v>
      </c>
      <c r="M18" s="6">
        <v>8.91</v>
      </c>
      <c r="N18" s="5" t="s">
        <v>218</v>
      </c>
    </row>
    <row r="19" spans="1:14">
      <c r="A19" s="16">
        <v>43661</v>
      </c>
      <c r="B19" s="6">
        <v>1197104.79</v>
      </c>
      <c r="C19" s="6">
        <v>1.39</v>
      </c>
      <c r="D19" s="6">
        <v>1.15</v>
      </c>
      <c r="E19" s="6">
        <v>52.94</v>
      </c>
      <c r="F19" s="6">
        <v>40.8</v>
      </c>
      <c r="G19" s="6">
        <v>207.49</v>
      </c>
      <c r="H19" s="6">
        <v>171.62</v>
      </c>
      <c r="I19" s="6">
        <v>8.59</v>
      </c>
      <c r="J19" s="6">
        <v>5.49</v>
      </c>
      <c r="K19" s="6">
        <v>22.52</v>
      </c>
      <c r="L19" s="6">
        <v>18.44</v>
      </c>
      <c r="M19" s="6">
        <v>8.79</v>
      </c>
      <c r="N19" s="5" t="s">
        <v>218</v>
      </c>
    </row>
    <row r="20" spans="1:14">
      <c r="A20" s="16">
        <v>43662</v>
      </c>
      <c r="B20" s="6">
        <v>1200570.53</v>
      </c>
      <c r="C20" s="6">
        <v>1.42</v>
      </c>
      <c r="D20" s="6">
        <v>1.22</v>
      </c>
      <c r="E20" s="6">
        <v>41.15</v>
      </c>
      <c r="F20" s="6">
        <v>33.26</v>
      </c>
      <c r="G20" s="6">
        <v>208.63</v>
      </c>
      <c r="H20" s="6">
        <v>177.47</v>
      </c>
      <c r="I20" s="6">
        <v>1.3</v>
      </c>
      <c r="J20" s="6">
        <v>0.92</v>
      </c>
      <c r="K20" s="6">
        <v>24.45</v>
      </c>
      <c r="L20" s="6">
        <v>20.6</v>
      </c>
      <c r="M20" s="6">
        <v>9.17</v>
      </c>
      <c r="N20" s="5" t="s">
        <v>218</v>
      </c>
    </row>
    <row r="21" spans="1:14">
      <c r="A21" s="16">
        <v>43663</v>
      </c>
      <c r="B21" s="6">
        <v>1214039.03</v>
      </c>
      <c r="C21" s="6">
        <v>1.5</v>
      </c>
      <c r="D21" s="6">
        <v>1.38</v>
      </c>
      <c r="E21" s="6">
        <v>46.3</v>
      </c>
      <c r="F21" s="6">
        <v>38.53</v>
      </c>
      <c r="G21" s="6">
        <v>221.29</v>
      </c>
      <c r="H21" s="6">
        <v>200.24</v>
      </c>
      <c r="I21" s="6">
        <v>8.5</v>
      </c>
      <c r="J21" s="6">
        <v>5.27</v>
      </c>
      <c r="K21" s="6">
        <v>17.15</v>
      </c>
      <c r="L21" s="6">
        <v>15.25</v>
      </c>
      <c r="M21" s="6">
        <v>9.88</v>
      </c>
      <c r="N21" s="5" t="s">
        <v>218</v>
      </c>
    </row>
    <row r="22" spans="1:14">
      <c r="A22" s="16">
        <v>43664</v>
      </c>
      <c r="B22" s="6">
        <v>1214677.6</v>
      </c>
      <c r="C22" s="6">
        <v>1.59</v>
      </c>
      <c r="D22" s="6">
        <v>1.37</v>
      </c>
      <c r="E22" s="6">
        <v>48.71</v>
      </c>
      <c r="F22" s="6">
        <v>39.55</v>
      </c>
      <c r="G22" s="6">
        <v>222.02</v>
      </c>
      <c r="H22" s="6">
        <v>190.16</v>
      </c>
      <c r="I22" s="6">
        <v>3.82</v>
      </c>
      <c r="J22" s="6">
        <v>2.66</v>
      </c>
      <c r="K22" s="6">
        <v>18.67</v>
      </c>
      <c r="L22" s="6">
        <v>15.96</v>
      </c>
      <c r="M22" s="6">
        <v>9.26</v>
      </c>
      <c r="N22" s="5" t="s">
        <v>218</v>
      </c>
    </row>
    <row r="23" spans="1:14">
      <c r="A23" s="16">
        <v>43665</v>
      </c>
      <c r="B23" s="6">
        <v>1256889.75</v>
      </c>
      <c r="C23" s="6">
        <v>1.38</v>
      </c>
      <c r="D23" s="6">
        <v>1.52</v>
      </c>
      <c r="E23" s="6">
        <v>45.07</v>
      </c>
      <c r="F23" s="6">
        <v>35.64</v>
      </c>
      <c r="G23" s="6">
        <v>216.32</v>
      </c>
      <c r="H23" s="6">
        <v>177.41</v>
      </c>
      <c r="I23" s="6">
        <v>1.6</v>
      </c>
      <c r="J23" s="6">
        <v>1.05</v>
      </c>
      <c r="K23" s="6">
        <v>27.28</v>
      </c>
      <c r="L23" s="6">
        <v>22.51</v>
      </c>
      <c r="M23" s="6">
        <v>8.86</v>
      </c>
      <c r="N23" s="5" t="s">
        <v>218</v>
      </c>
    </row>
    <row r="24" spans="1:14">
      <c r="A24" s="16">
        <v>43666</v>
      </c>
      <c r="B24" s="6">
        <v>1268392.62</v>
      </c>
      <c r="C24" s="6">
        <v>1.73</v>
      </c>
      <c r="D24" s="6">
        <v>1.37</v>
      </c>
      <c r="E24" s="6">
        <v>52.76</v>
      </c>
      <c r="F24" s="6">
        <v>40.04</v>
      </c>
      <c r="G24" s="6">
        <v>246.91</v>
      </c>
      <c r="H24" s="6">
        <v>194.28</v>
      </c>
      <c r="I24" s="6">
        <v>5.03</v>
      </c>
      <c r="J24" s="6">
        <v>3.15</v>
      </c>
      <c r="K24" s="6">
        <v>14.34</v>
      </c>
      <c r="L24" s="6">
        <v>11.29</v>
      </c>
      <c r="M24" s="6">
        <v>8.35</v>
      </c>
      <c r="N24" s="5" t="s">
        <v>218</v>
      </c>
    </row>
    <row r="25" spans="1:14">
      <c r="A25" s="16">
        <v>43667</v>
      </c>
      <c r="B25" s="5">
        <v>1226459.12</v>
      </c>
      <c r="C25" s="5">
        <v>1.44</v>
      </c>
      <c r="D25" s="5">
        <v>1.15</v>
      </c>
      <c r="E25" s="5">
        <v>43.2</v>
      </c>
      <c r="F25" s="5">
        <v>33.28</v>
      </c>
      <c r="G25" s="5">
        <v>271.23</v>
      </c>
      <c r="H25" s="5">
        <v>213.85</v>
      </c>
      <c r="I25" s="5">
        <v>1.96</v>
      </c>
      <c r="J25" s="5">
        <v>1.29</v>
      </c>
      <c r="K25" s="5">
        <v>21.72</v>
      </c>
      <c r="L25" s="5">
        <v>17.05</v>
      </c>
      <c r="M25" s="5">
        <v>8.37</v>
      </c>
      <c r="N25" s="5" t="s">
        <v>218</v>
      </c>
    </row>
    <row r="26" spans="1:14">
      <c r="A26" s="16">
        <v>43668</v>
      </c>
      <c r="B26" s="5">
        <v>1268575.15</v>
      </c>
      <c r="C26" s="5">
        <v>1.7</v>
      </c>
      <c r="D26" s="5">
        <v>1.45</v>
      </c>
      <c r="E26" s="5">
        <v>50.16</v>
      </c>
      <c r="F26" s="5">
        <v>41.35</v>
      </c>
      <c r="G26" s="5">
        <v>226.7</v>
      </c>
      <c r="H26" s="5">
        <v>189.27</v>
      </c>
      <c r="I26" s="5">
        <v>4.2</v>
      </c>
      <c r="J26" s="5">
        <v>2.63</v>
      </c>
      <c r="K26" s="5">
        <v>11.94</v>
      </c>
      <c r="L26" s="5">
        <v>9.74</v>
      </c>
      <c r="M26" s="5">
        <v>9.08</v>
      </c>
      <c r="N26" s="5" t="s">
        <v>218</v>
      </c>
    </row>
    <row r="27" spans="1:14">
      <c r="A27" s="16">
        <v>43669</v>
      </c>
      <c r="B27" s="5">
        <v>1227471.05</v>
      </c>
      <c r="C27" s="5">
        <v>1.58</v>
      </c>
      <c r="D27" s="5">
        <v>1.27</v>
      </c>
      <c r="E27" s="5">
        <v>27.98</v>
      </c>
      <c r="F27" s="5">
        <v>21.9</v>
      </c>
      <c r="G27" s="5">
        <v>235.58</v>
      </c>
      <c r="H27" s="5">
        <v>185.86</v>
      </c>
      <c r="I27" s="5">
        <v>3.96</v>
      </c>
      <c r="J27" s="5">
        <v>2.63</v>
      </c>
      <c r="K27" s="5">
        <v>17.82</v>
      </c>
      <c r="L27" s="5">
        <v>14.29</v>
      </c>
      <c r="M27" s="5">
        <v>8.42</v>
      </c>
      <c r="N27" s="5" t="s">
        <v>218</v>
      </c>
    </row>
    <row r="28" spans="1:14">
      <c r="A28" s="16">
        <v>43670</v>
      </c>
      <c r="B28" s="5">
        <v>1237464.79</v>
      </c>
      <c r="C28" s="5">
        <v>1.71</v>
      </c>
      <c r="D28" s="5">
        <v>1.45</v>
      </c>
      <c r="E28" s="5">
        <v>36.06</v>
      </c>
      <c r="F28" s="5">
        <v>29.31</v>
      </c>
      <c r="G28" s="5">
        <v>226.07</v>
      </c>
      <c r="H28" s="5">
        <v>186.42</v>
      </c>
      <c r="I28" s="5">
        <v>1.49</v>
      </c>
      <c r="J28" s="5">
        <v>1.05</v>
      </c>
      <c r="K28" s="5">
        <v>12.81</v>
      </c>
      <c r="L28" s="5">
        <v>10.67</v>
      </c>
      <c r="M28" s="5">
        <v>9.05</v>
      </c>
      <c r="N28" s="5"/>
    </row>
    <row r="29" spans="1:14">
      <c r="A29" s="16">
        <v>43671</v>
      </c>
      <c r="B29" s="5">
        <v>1205388.12</v>
      </c>
      <c r="C29" s="5">
        <v>1.77</v>
      </c>
      <c r="D29" s="5">
        <v>1.49</v>
      </c>
      <c r="E29" s="5">
        <v>34.49</v>
      </c>
      <c r="F29" s="5">
        <v>26.24</v>
      </c>
      <c r="G29" s="5">
        <v>233.95</v>
      </c>
      <c r="H29" s="5">
        <v>189.56</v>
      </c>
      <c r="I29" s="5">
        <v>6.43</v>
      </c>
      <c r="J29" s="5">
        <v>4.1</v>
      </c>
      <c r="K29" s="5">
        <v>10.39</v>
      </c>
      <c r="L29" s="5">
        <v>8.38</v>
      </c>
      <c r="M29" s="5">
        <v>8.63</v>
      </c>
      <c r="N29" s="5"/>
    </row>
    <row r="30" spans="1:14">
      <c r="A30" s="16">
        <v>43672</v>
      </c>
      <c r="B30" s="5">
        <v>1192390.16</v>
      </c>
      <c r="C30" s="5">
        <v>1.66</v>
      </c>
      <c r="D30" s="5">
        <v>1.47</v>
      </c>
      <c r="E30" s="5">
        <v>30.79</v>
      </c>
      <c r="F30" s="5">
        <v>23.94</v>
      </c>
      <c r="G30" s="5">
        <v>202.15</v>
      </c>
      <c r="H30" s="5">
        <v>175.64</v>
      </c>
      <c r="I30" s="5">
        <v>4.35</v>
      </c>
      <c r="J30" s="5">
        <v>2.67</v>
      </c>
      <c r="K30" s="5">
        <v>16.1</v>
      </c>
      <c r="L30" s="5">
        <v>14.11</v>
      </c>
      <c r="M30" s="5">
        <v>9.41</v>
      </c>
      <c r="N30" s="5"/>
    </row>
    <row r="31" spans="1:14">
      <c r="A31" s="16">
        <v>43673</v>
      </c>
      <c r="B31" s="5">
        <v>1220502.27</v>
      </c>
      <c r="C31" s="5">
        <v>1.46</v>
      </c>
      <c r="D31" s="5">
        <v>1.23</v>
      </c>
      <c r="E31" s="5">
        <v>35.11</v>
      </c>
      <c r="F31" s="5">
        <v>28.03</v>
      </c>
      <c r="G31" s="5">
        <v>242.23</v>
      </c>
      <c r="H31" s="5">
        <v>199.78</v>
      </c>
      <c r="I31" s="5">
        <v>6.5</v>
      </c>
      <c r="J31" s="5">
        <v>4.05</v>
      </c>
      <c r="K31" s="5">
        <v>22.32</v>
      </c>
      <c r="L31" s="5">
        <v>18.62</v>
      </c>
      <c r="M31" s="5">
        <v>8.94</v>
      </c>
      <c r="N31" s="5"/>
    </row>
    <row r="32" spans="1:14">
      <c r="A32" s="16">
        <v>43674</v>
      </c>
      <c r="B32" s="6">
        <v>885355.7</v>
      </c>
      <c r="C32" s="5">
        <v>1.8</v>
      </c>
      <c r="D32" s="5">
        <v>1.5</v>
      </c>
      <c r="E32" s="5">
        <v>36.26</v>
      </c>
      <c r="F32" s="5">
        <v>28.85</v>
      </c>
      <c r="G32" s="5">
        <v>223.11</v>
      </c>
      <c r="H32" s="5">
        <v>186.01</v>
      </c>
      <c r="I32" s="5">
        <v>1.88</v>
      </c>
      <c r="J32" s="5">
        <v>1.32</v>
      </c>
      <c r="K32" s="5">
        <v>19.11</v>
      </c>
      <c r="L32" s="5">
        <v>15.86</v>
      </c>
      <c r="M32" s="5">
        <v>9.91</v>
      </c>
      <c r="N32" s="5"/>
    </row>
    <row r="33" spans="1:14">
      <c r="A33" s="16">
        <v>43675</v>
      </c>
      <c r="B33" s="5">
        <v>1197303.16</v>
      </c>
      <c r="C33" s="5">
        <v>1.41</v>
      </c>
      <c r="D33" s="5">
        <v>1.22</v>
      </c>
      <c r="E33" s="5">
        <v>38.05</v>
      </c>
      <c r="F33" s="5">
        <v>31.95</v>
      </c>
      <c r="G33" s="5">
        <v>229.62</v>
      </c>
      <c r="H33" s="5">
        <v>194.93</v>
      </c>
      <c r="I33" s="5">
        <v>5.24</v>
      </c>
      <c r="J33" s="5">
        <v>3.41</v>
      </c>
      <c r="K33" s="5">
        <v>19.89</v>
      </c>
      <c r="L33" s="5">
        <v>17.21</v>
      </c>
      <c r="M33" s="5">
        <v>9.28</v>
      </c>
      <c r="N33" s="5"/>
    </row>
    <row r="34" spans="1:14">
      <c r="A34" s="16">
        <v>43676</v>
      </c>
      <c r="B34" s="5">
        <v>1181586.59</v>
      </c>
      <c r="C34" s="5">
        <v>1.49</v>
      </c>
      <c r="D34" s="5">
        <v>1.24</v>
      </c>
      <c r="E34" s="5">
        <v>31.6</v>
      </c>
      <c r="F34" s="5">
        <v>25.7</v>
      </c>
      <c r="G34" s="5">
        <v>235.46</v>
      </c>
      <c r="H34" s="5">
        <v>195.33</v>
      </c>
      <c r="I34" s="5">
        <v>1.84</v>
      </c>
      <c r="J34" s="5">
        <v>1.22</v>
      </c>
      <c r="K34" s="5">
        <v>19.12</v>
      </c>
      <c r="L34" s="5">
        <v>16.02</v>
      </c>
      <c r="M34" s="5">
        <v>8.85</v>
      </c>
      <c r="N34" s="5"/>
    </row>
    <row r="35" spans="1:22">
      <c r="A35" s="16">
        <v>43677</v>
      </c>
      <c r="B35" s="5">
        <v>1227617.47</v>
      </c>
      <c r="C35" s="5">
        <v>1.59</v>
      </c>
      <c r="D35" s="5">
        <v>1.29</v>
      </c>
      <c r="E35" s="5">
        <v>37.65</v>
      </c>
      <c r="F35" s="5">
        <v>28.84</v>
      </c>
      <c r="G35" s="5">
        <v>239.16</v>
      </c>
      <c r="H35" s="5">
        <v>194.01</v>
      </c>
      <c r="I35" s="5">
        <v>4.53</v>
      </c>
      <c r="J35" s="5">
        <v>2.85</v>
      </c>
      <c r="K35" s="5">
        <v>17.27</v>
      </c>
      <c r="L35" s="5">
        <v>13.94</v>
      </c>
      <c r="M35" s="5">
        <v>8.57</v>
      </c>
      <c r="N35" s="5" t="s">
        <v>218</v>
      </c>
      <c r="O35" s="1" t="s">
        <v>378</v>
      </c>
      <c r="P35" s="1" t="s">
        <v>379</v>
      </c>
      <c r="Q35" s="1" t="s">
        <v>380</v>
      </c>
      <c r="R35" s="10" t="s">
        <v>381</v>
      </c>
      <c r="S35" s="10" t="s">
        <v>382</v>
      </c>
      <c r="T35" s="10" t="s">
        <v>383</v>
      </c>
      <c r="U35" s="10" t="s">
        <v>384</v>
      </c>
      <c r="V35" s="10" t="s">
        <v>385</v>
      </c>
    </row>
    <row r="36" spans="1:14">
      <c r="A36" s="16" t="s">
        <v>250</v>
      </c>
      <c r="B36" s="6">
        <v>1424112.92</v>
      </c>
      <c r="C36" s="6">
        <v>1.8</v>
      </c>
      <c r="D36" s="6">
        <v>1.63</v>
      </c>
      <c r="E36" s="6">
        <v>66.08</v>
      </c>
      <c r="F36" s="6">
        <v>57.26</v>
      </c>
      <c r="G36" s="6">
        <v>271.23</v>
      </c>
      <c r="H36" s="6">
        <v>213.85</v>
      </c>
      <c r="I36" s="6">
        <v>8.59</v>
      </c>
      <c r="J36" s="6">
        <v>5.49</v>
      </c>
      <c r="K36" s="6">
        <v>27.63</v>
      </c>
      <c r="L36" s="6">
        <v>24.47</v>
      </c>
      <c r="M36" s="6">
        <v>11.13</v>
      </c>
      <c r="N36" s="5"/>
    </row>
    <row r="37" spans="1:14">
      <c r="A37" s="16" t="s">
        <v>249</v>
      </c>
      <c r="B37" s="6">
        <v>885355.7</v>
      </c>
      <c r="C37" s="6">
        <v>1.24</v>
      </c>
      <c r="D37" s="6">
        <v>1.04</v>
      </c>
      <c r="E37" s="6">
        <v>27.98</v>
      </c>
      <c r="F37" s="6">
        <v>21.9</v>
      </c>
      <c r="G37" s="6">
        <v>157.83</v>
      </c>
      <c r="H37" s="6">
        <v>132.35</v>
      </c>
      <c r="I37" s="6">
        <v>0.09</v>
      </c>
      <c r="J37" s="6">
        <v>0.07</v>
      </c>
      <c r="K37" s="6">
        <v>7.62</v>
      </c>
      <c r="L37" s="6">
        <v>6.14</v>
      </c>
      <c r="M37" s="6">
        <v>8.22</v>
      </c>
      <c r="N37" s="5"/>
    </row>
    <row r="38" spans="1:22">
      <c r="A38" s="16" t="s">
        <v>251</v>
      </c>
      <c r="B38" s="6">
        <f t="shared" ref="B38:M38" si="0">AVERAGE(B5:B35)</f>
        <v>1212211.43645161</v>
      </c>
      <c r="C38" s="7">
        <f t="shared" si="0"/>
        <v>1.51806451612903</v>
      </c>
      <c r="D38" s="7">
        <f t="shared" si="0"/>
        <v>1.30258064516129</v>
      </c>
      <c r="E38" s="7">
        <f t="shared" si="0"/>
        <v>43.0787096774193</v>
      </c>
      <c r="F38" s="7">
        <f t="shared" si="0"/>
        <v>34.9516129032258</v>
      </c>
      <c r="G38" s="7">
        <f t="shared" si="0"/>
        <v>217.638064516129</v>
      </c>
      <c r="H38" s="7">
        <f t="shared" si="0"/>
        <v>181.186129032258</v>
      </c>
      <c r="I38" s="7">
        <f t="shared" si="0"/>
        <v>3.61483870967742</v>
      </c>
      <c r="J38" s="7">
        <f t="shared" si="0"/>
        <v>2.35483870967742</v>
      </c>
      <c r="K38" s="7">
        <f t="shared" si="0"/>
        <v>19.7429032258064</v>
      </c>
      <c r="L38" s="7">
        <f t="shared" si="0"/>
        <v>16.5993548387097</v>
      </c>
      <c r="M38" s="7">
        <f t="shared" si="0"/>
        <v>9.10032258064516</v>
      </c>
      <c r="N38" s="5"/>
      <c r="O38" s="1">
        <v>744</v>
      </c>
      <c r="P38" s="9">
        <v>734.95</v>
      </c>
      <c r="Q38" s="9">
        <f>B38/24</f>
        <v>50508.8098521506</v>
      </c>
      <c r="R38" s="9">
        <f>D38*Q38*P38/1000000</f>
        <v>48.3536820308981</v>
      </c>
      <c r="S38" s="9">
        <f>F38*P38*Q38/1000000</f>
        <v>1297.45454384542</v>
      </c>
      <c r="T38" s="9">
        <f>H38*Q38*P38/1000000</f>
        <v>6725.89179347914</v>
      </c>
      <c r="U38" s="9">
        <f>L38*P38*Q38/1000000</f>
        <v>616.19211737146</v>
      </c>
      <c r="V38" s="9">
        <f>J38*Q38*P38/1000000</f>
        <v>87.4150269503606</v>
      </c>
    </row>
  </sheetData>
  <autoFilter ref="A3:N38">
    <extLst/>
  </autoFilter>
  <mergeCells count="16">
    <mergeCell ref="A1:J1"/>
    <mergeCell ref="A2:N2"/>
    <mergeCell ref="A3:A4"/>
    <mergeCell ref="B3:B4"/>
    <mergeCell ref="C3:C4"/>
    <mergeCell ref="D3:D4"/>
    <mergeCell ref="E3:E4"/>
    <mergeCell ref="F3:F4"/>
    <mergeCell ref="G3:G4"/>
    <mergeCell ref="H3:H4"/>
    <mergeCell ref="I3:I4"/>
    <mergeCell ref="J3:J4"/>
    <mergeCell ref="K3:K4"/>
    <mergeCell ref="L3:L4"/>
    <mergeCell ref="M3:M4"/>
    <mergeCell ref="N3:N4"/>
  </mergeCells>
  <pageMargins left="0.699305555555556" right="0.699305555555556"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9"/>
  <sheetViews>
    <sheetView workbookViewId="0">
      <selection activeCell="B5" sqref="B5:B10"/>
    </sheetView>
  </sheetViews>
  <sheetFormatPr defaultColWidth="9" defaultRowHeight="14"/>
  <cols>
    <col min="1" max="1" width="15.5833333333333" style="1" customWidth="1"/>
    <col min="2" max="2" width="10.3333333333333" style="1" customWidth="1"/>
    <col min="3" max="13" width="7.5" style="1" customWidth="1"/>
    <col min="14" max="14" width="15.5833333333333" style="1" customWidth="1"/>
    <col min="15" max="22" width="11.25" style="1" customWidth="1"/>
    <col min="23" max="16384" width="9" style="1"/>
  </cols>
  <sheetData>
    <row r="1" ht="15" spans="1:10">
      <c r="A1" s="2" t="s">
        <v>200</v>
      </c>
      <c r="B1" s="2"/>
      <c r="C1" s="2"/>
      <c r="D1" s="2"/>
      <c r="E1" s="2"/>
      <c r="F1" s="2"/>
      <c r="G1" s="2"/>
      <c r="H1" s="2"/>
      <c r="I1" s="2"/>
      <c r="J1" s="2"/>
    </row>
    <row r="2" spans="1:14">
      <c r="A2" s="3" t="s">
        <v>394</v>
      </c>
      <c r="B2" s="3"/>
      <c r="C2" s="3"/>
      <c r="D2" s="3"/>
      <c r="E2" s="3"/>
      <c r="F2" s="3"/>
      <c r="G2" s="3"/>
      <c r="H2" s="3"/>
      <c r="I2" s="3"/>
      <c r="J2" s="3"/>
      <c r="K2" s="3"/>
      <c r="L2" s="3"/>
      <c r="M2" s="3"/>
      <c r="N2" s="3"/>
    </row>
    <row r="3" spans="1:14">
      <c r="A3" s="4" t="s">
        <v>202</v>
      </c>
      <c r="B3" s="4" t="s">
        <v>203</v>
      </c>
      <c r="C3" s="4" t="s">
        <v>204</v>
      </c>
      <c r="D3" s="4" t="s">
        <v>205</v>
      </c>
      <c r="E3" s="4" t="s">
        <v>206</v>
      </c>
      <c r="F3" s="4" t="s">
        <v>207</v>
      </c>
      <c r="G3" s="4" t="s">
        <v>208</v>
      </c>
      <c r="H3" s="4" t="s">
        <v>209</v>
      </c>
      <c r="I3" s="4" t="s">
        <v>210</v>
      </c>
      <c r="J3" s="4" t="s">
        <v>211</v>
      </c>
      <c r="K3" s="4" t="s">
        <v>212</v>
      </c>
      <c r="L3" s="4" t="s">
        <v>213</v>
      </c>
      <c r="M3" s="4" t="s">
        <v>214</v>
      </c>
      <c r="N3" s="4" t="s">
        <v>215</v>
      </c>
    </row>
    <row r="4" spans="1:14">
      <c r="A4" s="4"/>
      <c r="B4" s="4"/>
      <c r="C4" s="4"/>
      <c r="D4" s="4"/>
      <c r="E4" s="4"/>
      <c r="F4" s="4"/>
      <c r="G4" s="4"/>
      <c r="H4" s="4"/>
      <c r="I4" s="4"/>
      <c r="J4" s="4"/>
      <c r="K4" s="4"/>
      <c r="L4" s="4"/>
      <c r="M4" s="4"/>
      <c r="N4" s="4"/>
    </row>
    <row r="5" spans="1:14">
      <c r="A5" s="5" t="s">
        <v>395</v>
      </c>
      <c r="B5" s="6">
        <v>1265655.93</v>
      </c>
      <c r="C5" s="6">
        <v>1.44</v>
      </c>
      <c r="D5" s="6">
        <v>1.3</v>
      </c>
      <c r="E5" s="6">
        <v>40.2</v>
      </c>
      <c r="F5" s="6">
        <v>33.19</v>
      </c>
      <c r="G5" s="6">
        <v>203.97</v>
      </c>
      <c r="H5" s="6">
        <v>178</v>
      </c>
      <c r="I5" s="6">
        <v>5.28</v>
      </c>
      <c r="J5" s="6">
        <v>3.79</v>
      </c>
      <c r="K5" s="6">
        <v>10.84</v>
      </c>
      <c r="L5" s="6">
        <v>9.57</v>
      </c>
      <c r="M5" s="6">
        <v>9.79</v>
      </c>
      <c r="N5" s="5" t="s">
        <v>218</v>
      </c>
    </row>
    <row r="6" spans="1:14">
      <c r="A6" s="5" t="s">
        <v>396</v>
      </c>
      <c r="B6" s="6">
        <v>1277672.91</v>
      </c>
      <c r="C6" s="6">
        <v>1.77</v>
      </c>
      <c r="D6" s="6">
        <v>1.66</v>
      </c>
      <c r="E6" s="6">
        <v>26.49</v>
      </c>
      <c r="F6" s="6">
        <v>22.48</v>
      </c>
      <c r="G6" s="6">
        <v>227.31</v>
      </c>
      <c r="H6" s="6">
        <v>198.38</v>
      </c>
      <c r="I6" s="6">
        <v>0.7</v>
      </c>
      <c r="J6" s="6">
        <v>0.62</v>
      </c>
      <c r="K6" s="6">
        <v>14.27</v>
      </c>
      <c r="L6" s="6">
        <v>12.46</v>
      </c>
      <c r="M6" s="6">
        <v>9.89</v>
      </c>
      <c r="N6" s="5" t="s">
        <v>218</v>
      </c>
    </row>
    <row r="7" spans="1:14">
      <c r="A7" s="5" t="s">
        <v>397</v>
      </c>
      <c r="B7" s="6">
        <v>1284920.86</v>
      </c>
      <c r="C7" s="6">
        <v>1.34</v>
      </c>
      <c r="D7" s="6">
        <v>1.13</v>
      </c>
      <c r="E7" s="6">
        <v>52.88</v>
      </c>
      <c r="F7" s="6">
        <v>42.7</v>
      </c>
      <c r="G7" s="6">
        <v>250</v>
      </c>
      <c r="H7" s="6">
        <v>206.58</v>
      </c>
      <c r="I7" s="6">
        <v>1.61</v>
      </c>
      <c r="J7" s="6">
        <v>1.16</v>
      </c>
      <c r="K7" s="6">
        <v>16.89</v>
      </c>
      <c r="L7" s="6">
        <v>14.09</v>
      </c>
      <c r="M7" s="6">
        <v>9.04</v>
      </c>
      <c r="N7" s="5" t="s">
        <v>218</v>
      </c>
    </row>
    <row r="8" spans="1:14">
      <c r="A8" s="5" t="s">
        <v>398</v>
      </c>
      <c r="B8" s="6">
        <v>1255279.82</v>
      </c>
      <c r="C8" s="6">
        <v>1.58</v>
      </c>
      <c r="D8" s="6">
        <v>1.38</v>
      </c>
      <c r="E8" s="6">
        <v>42.36</v>
      </c>
      <c r="F8" s="6">
        <v>34.68</v>
      </c>
      <c r="G8" s="6">
        <v>239.72</v>
      </c>
      <c r="H8" s="6">
        <v>202.5</v>
      </c>
      <c r="I8" s="6">
        <v>0.39</v>
      </c>
      <c r="J8" s="6">
        <v>0.3</v>
      </c>
      <c r="K8" s="6">
        <v>18.93</v>
      </c>
      <c r="L8" s="6">
        <v>16.13</v>
      </c>
      <c r="M8" s="6">
        <v>9.35</v>
      </c>
      <c r="N8" s="5" t="s">
        <v>218</v>
      </c>
    </row>
    <row r="9" spans="1:14">
      <c r="A9" s="5" t="s">
        <v>399</v>
      </c>
      <c r="B9" s="6">
        <v>1266357.38</v>
      </c>
      <c r="C9" s="6">
        <v>1.82</v>
      </c>
      <c r="D9" s="6">
        <v>1.63</v>
      </c>
      <c r="E9" s="6">
        <v>31.03</v>
      </c>
      <c r="F9" s="6">
        <v>24.4</v>
      </c>
      <c r="G9" s="6">
        <v>256.42</v>
      </c>
      <c r="H9" s="6">
        <v>208.32</v>
      </c>
      <c r="I9" s="6">
        <v>0.87</v>
      </c>
      <c r="J9" s="6">
        <v>0.63</v>
      </c>
      <c r="K9" s="6">
        <v>17.54</v>
      </c>
      <c r="L9" s="6">
        <v>13.98</v>
      </c>
      <c r="M9" s="6">
        <v>8.68</v>
      </c>
      <c r="N9" s="5" t="s">
        <v>218</v>
      </c>
    </row>
    <row r="10" spans="1:14">
      <c r="A10" s="5" t="s">
        <v>400</v>
      </c>
      <c r="B10" s="6">
        <v>1260140.56</v>
      </c>
      <c r="C10" s="6">
        <v>1.43</v>
      </c>
      <c r="D10" s="6">
        <v>1.51</v>
      </c>
      <c r="E10" s="6">
        <v>48.77</v>
      </c>
      <c r="F10" s="6">
        <v>38.3</v>
      </c>
      <c r="G10" s="6">
        <v>245.08</v>
      </c>
      <c r="H10" s="6">
        <v>195.04</v>
      </c>
      <c r="I10" s="6">
        <v>1.09</v>
      </c>
      <c r="J10" s="6">
        <v>0.73</v>
      </c>
      <c r="K10" s="6">
        <v>21.94</v>
      </c>
      <c r="L10" s="6">
        <v>17.63</v>
      </c>
      <c r="M10" s="6">
        <v>8.64</v>
      </c>
      <c r="N10" s="5" t="s">
        <v>218</v>
      </c>
    </row>
    <row r="11" spans="1:14">
      <c r="A11" s="5" t="s">
        <v>401</v>
      </c>
      <c r="B11" s="6">
        <v>1250125.56</v>
      </c>
      <c r="C11" s="6">
        <v>1.28</v>
      </c>
      <c r="D11" s="6">
        <v>1.08</v>
      </c>
      <c r="E11" s="6">
        <v>41.42</v>
      </c>
      <c r="F11" s="6">
        <v>33.45</v>
      </c>
      <c r="G11" s="6">
        <v>261.85</v>
      </c>
      <c r="H11" s="6">
        <v>216.66</v>
      </c>
      <c r="I11" s="6">
        <v>3.08</v>
      </c>
      <c r="J11" s="6">
        <v>1.96</v>
      </c>
      <c r="K11" s="6">
        <v>21.95</v>
      </c>
      <c r="L11" s="6">
        <v>18.28</v>
      </c>
      <c r="M11" s="6">
        <v>9.01</v>
      </c>
      <c r="N11" s="5" t="s">
        <v>218</v>
      </c>
    </row>
    <row r="12" spans="1:14">
      <c r="A12" s="5" t="s">
        <v>402</v>
      </c>
      <c r="B12" s="6">
        <v>1217314.13</v>
      </c>
      <c r="C12" s="6">
        <v>1.43</v>
      </c>
      <c r="D12" s="6">
        <v>1.23</v>
      </c>
      <c r="E12" s="6">
        <v>57.63</v>
      </c>
      <c r="F12" s="6">
        <v>48.58</v>
      </c>
      <c r="G12" s="6">
        <v>257.23</v>
      </c>
      <c r="H12" s="6">
        <v>214.73</v>
      </c>
      <c r="I12" s="6">
        <v>0.77</v>
      </c>
      <c r="J12" s="6">
        <v>0.61</v>
      </c>
      <c r="K12" s="6">
        <v>20.07</v>
      </c>
      <c r="L12" s="6">
        <v>16.79</v>
      </c>
      <c r="M12" s="6">
        <v>9.22</v>
      </c>
      <c r="N12" s="5" t="s">
        <v>218</v>
      </c>
    </row>
    <row r="13" spans="1:14">
      <c r="A13" s="5" t="s">
        <v>403</v>
      </c>
      <c r="B13" s="6">
        <v>1249433.1</v>
      </c>
      <c r="C13" s="6">
        <v>1.53</v>
      </c>
      <c r="D13" s="6">
        <v>1.35</v>
      </c>
      <c r="E13" s="6">
        <v>56.71</v>
      </c>
      <c r="F13" s="6">
        <v>48.73</v>
      </c>
      <c r="G13" s="6">
        <v>228.94</v>
      </c>
      <c r="H13" s="6">
        <v>193.75</v>
      </c>
      <c r="I13" s="6">
        <v>2.22</v>
      </c>
      <c r="J13" s="6">
        <v>1.61</v>
      </c>
      <c r="K13" s="6">
        <v>20.01</v>
      </c>
      <c r="L13" s="6">
        <v>17.27</v>
      </c>
      <c r="M13" s="6">
        <v>9.43</v>
      </c>
      <c r="N13" s="5" t="s">
        <v>218</v>
      </c>
    </row>
    <row r="14" spans="1:14">
      <c r="A14" s="5" t="s">
        <v>404</v>
      </c>
      <c r="B14" s="6">
        <v>1293985.95</v>
      </c>
      <c r="C14" s="6">
        <v>1.52</v>
      </c>
      <c r="D14" s="6">
        <v>1.28</v>
      </c>
      <c r="E14" s="6">
        <v>43.83</v>
      </c>
      <c r="F14" s="6">
        <v>35.53</v>
      </c>
      <c r="G14" s="6">
        <v>259.26</v>
      </c>
      <c r="H14" s="6">
        <v>214.1</v>
      </c>
      <c r="I14" s="6">
        <v>1.38</v>
      </c>
      <c r="J14" s="6">
        <v>0.94</v>
      </c>
      <c r="K14" s="6">
        <v>18.88</v>
      </c>
      <c r="L14" s="6">
        <v>15.71</v>
      </c>
      <c r="M14" s="6">
        <v>9.09</v>
      </c>
      <c r="N14" s="5" t="s">
        <v>218</v>
      </c>
    </row>
    <row r="15" spans="1:14">
      <c r="A15" s="5" t="s">
        <v>405</v>
      </c>
      <c r="B15" s="6">
        <v>1262812.23</v>
      </c>
      <c r="C15" s="6">
        <v>1.45</v>
      </c>
      <c r="D15" s="6">
        <v>1.21</v>
      </c>
      <c r="E15" s="6">
        <v>47.24</v>
      </c>
      <c r="F15" s="6">
        <v>37.86</v>
      </c>
      <c r="G15" s="6">
        <v>269.32</v>
      </c>
      <c r="H15" s="6">
        <v>216.6</v>
      </c>
      <c r="I15" s="6">
        <v>1.68</v>
      </c>
      <c r="J15" s="6">
        <v>1.08</v>
      </c>
      <c r="K15" s="6">
        <v>21.85</v>
      </c>
      <c r="L15" s="6">
        <v>17.9</v>
      </c>
      <c r="M15" s="6">
        <v>8.83</v>
      </c>
      <c r="N15" s="5" t="s">
        <v>218</v>
      </c>
    </row>
    <row r="16" spans="1:14">
      <c r="A16" s="5" t="s">
        <v>406</v>
      </c>
      <c r="B16" s="6">
        <v>1312657.27</v>
      </c>
      <c r="C16" s="6">
        <v>1.36</v>
      </c>
      <c r="D16" s="6">
        <v>1.14</v>
      </c>
      <c r="E16" s="6">
        <v>48.59</v>
      </c>
      <c r="F16" s="6">
        <v>39.31</v>
      </c>
      <c r="G16" s="6">
        <v>269.66</v>
      </c>
      <c r="H16" s="6">
        <v>221.7</v>
      </c>
      <c r="I16" s="6">
        <v>0.29</v>
      </c>
      <c r="J16" s="6">
        <v>0.2</v>
      </c>
      <c r="K16" s="6">
        <v>24.85</v>
      </c>
      <c r="L16" s="6">
        <v>20.62</v>
      </c>
      <c r="M16" s="6">
        <v>9.01</v>
      </c>
      <c r="N16" s="5" t="s">
        <v>218</v>
      </c>
    </row>
    <row r="17" spans="1:14">
      <c r="A17" s="5" t="s">
        <v>407</v>
      </c>
      <c r="B17" s="6">
        <v>1305827.33</v>
      </c>
      <c r="C17" s="6">
        <v>1.34</v>
      </c>
      <c r="D17" s="6">
        <v>1.06</v>
      </c>
      <c r="E17" s="6">
        <v>53.67</v>
      </c>
      <c r="F17" s="6">
        <v>42.33</v>
      </c>
      <c r="G17" s="6">
        <v>236.11</v>
      </c>
      <c r="H17" s="6">
        <v>189.7</v>
      </c>
      <c r="I17" s="6">
        <v>0.72</v>
      </c>
      <c r="J17" s="6">
        <v>0.48</v>
      </c>
      <c r="K17" s="6">
        <v>24.39</v>
      </c>
      <c r="L17" s="6">
        <v>19.42</v>
      </c>
      <c r="M17" s="6">
        <v>8.55</v>
      </c>
      <c r="N17" s="5" t="s">
        <v>218</v>
      </c>
    </row>
    <row r="18" spans="1:14">
      <c r="A18" s="5" t="s">
        <v>408</v>
      </c>
      <c r="B18" s="6">
        <v>1287327.17</v>
      </c>
      <c r="C18" s="6">
        <v>1.22</v>
      </c>
      <c r="D18" s="6">
        <v>0.99</v>
      </c>
      <c r="E18" s="6">
        <v>47.28</v>
      </c>
      <c r="F18" s="6">
        <v>37.2</v>
      </c>
      <c r="G18" s="6">
        <v>258.57</v>
      </c>
      <c r="H18" s="6">
        <v>205.76</v>
      </c>
      <c r="I18" s="6">
        <v>1.41</v>
      </c>
      <c r="J18" s="6">
        <v>1</v>
      </c>
      <c r="K18" s="6">
        <v>24.23</v>
      </c>
      <c r="L18" s="6">
        <v>19.55</v>
      </c>
      <c r="M18" s="6">
        <v>8.58</v>
      </c>
      <c r="N18" s="5" t="s">
        <v>218</v>
      </c>
    </row>
    <row r="19" spans="1:14">
      <c r="A19" s="5" t="s">
        <v>409</v>
      </c>
      <c r="B19" s="6">
        <v>1239893.11</v>
      </c>
      <c r="C19" s="6">
        <v>1.12</v>
      </c>
      <c r="D19" s="6">
        <v>1.01</v>
      </c>
      <c r="E19" s="6">
        <v>38.07</v>
      </c>
      <c r="F19" s="6">
        <v>32.13</v>
      </c>
      <c r="G19" s="6">
        <v>215.12</v>
      </c>
      <c r="H19" s="6">
        <v>182.61</v>
      </c>
      <c r="I19" s="6">
        <v>0.92</v>
      </c>
      <c r="J19" s="6">
        <v>0.67</v>
      </c>
      <c r="K19" s="6">
        <v>20.36</v>
      </c>
      <c r="L19" s="6">
        <v>17.97</v>
      </c>
      <c r="M19" s="6">
        <v>9.6</v>
      </c>
      <c r="N19" s="5" t="s">
        <v>218</v>
      </c>
    </row>
    <row r="20" spans="1:14">
      <c r="A20" s="5" t="s">
        <v>410</v>
      </c>
      <c r="B20" s="6">
        <v>1243297.49</v>
      </c>
      <c r="C20" s="6">
        <v>1.29</v>
      </c>
      <c r="D20" s="6">
        <v>1.13</v>
      </c>
      <c r="E20" s="6">
        <v>42.75</v>
      </c>
      <c r="F20" s="6">
        <v>37.01</v>
      </c>
      <c r="G20" s="6">
        <v>240.74</v>
      </c>
      <c r="H20" s="6">
        <v>204.28</v>
      </c>
      <c r="I20" s="6">
        <v>3.1</v>
      </c>
      <c r="J20" s="6">
        <v>1.87</v>
      </c>
      <c r="K20" s="6">
        <v>19.37</v>
      </c>
      <c r="L20" s="6">
        <v>16.74</v>
      </c>
      <c r="M20" s="6">
        <v>9.41</v>
      </c>
      <c r="N20" s="5" t="s">
        <v>218</v>
      </c>
    </row>
    <row r="21" spans="1:14">
      <c r="A21" s="5" t="s">
        <v>411</v>
      </c>
      <c r="B21" s="6">
        <v>1268028.7</v>
      </c>
      <c r="C21" s="6">
        <v>1.23</v>
      </c>
      <c r="D21" s="6">
        <v>1.4</v>
      </c>
      <c r="E21" s="6">
        <v>43.23</v>
      </c>
      <c r="F21" s="6">
        <v>35.3</v>
      </c>
      <c r="G21" s="6">
        <v>227.26</v>
      </c>
      <c r="H21" s="6">
        <v>191.59</v>
      </c>
      <c r="I21" s="6">
        <v>2.09</v>
      </c>
      <c r="J21" s="6">
        <v>1.33</v>
      </c>
      <c r="K21" s="6">
        <v>23.66</v>
      </c>
      <c r="L21" s="6">
        <v>19.67</v>
      </c>
      <c r="M21" s="6">
        <v>9.04</v>
      </c>
      <c r="N21" s="5" t="s">
        <v>218</v>
      </c>
    </row>
    <row r="22" spans="1:14">
      <c r="A22" s="5" t="s">
        <v>412</v>
      </c>
      <c r="B22" s="6">
        <v>1240649.62</v>
      </c>
      <c r="C22" s="6">
        <v>1.2</v>
      </c>
      <c r="D22" s="6">
        <v>1.03</v>
      </c>
      <c r="E22" s="6">
        <v>42.28</v>
      </c>
      <c r="F22" s="6">
        <v>34.89</v>
      </c>
      <c r="G22" s="6">
        <v>241.13</v>
      </c>
      <c r="H22" s="6">
        <v>202.58</v>
      </c>
      <c r="I22" s="6">
        <v>2.47</v>
      </c>
      <c r="J22" s="6">
        <v>1.62</v>
      </c>
      <c r="K22" s="6">
        <v>26.76</v>
      </c>
      <c r="L22" s="6">
        <v>22.64</v>
      </c>
      <c r="M22" s="6">
        <v>9.19</v>
      </c>
      <c r="N22" s="5" t="s">
        <v>218</v>
      </c>
    </row>
    <row r="23" spans="1:14">
      <c r="A23" s="5" t="s">
        <v>413</v>
      </c>
      <c r="B23" s="6">
        <v>1253605.83</v>
      </c>
      <c r="C23" s="6">
        <v>1.37</v>
      </c>
      <c r="D23" s="6">
        <v>1.12</v>
      </c>
      <c r="E23" s="6">
        <v>48.12</v>
      </c>
      <c r="F23" s="6">
        <v>37.75</v>
      </c>
      <c r="G23" s="6">
        <v>243.76</v>
      </c>
      <c r="H23" s="6">
        <v>197.66</v>
      </c>
      <c r="I23" s="6">
        <v>1.86</v>
      </c>
      <c r="J23" s="6">
        <v>1.2</v>
      </c>
      <c r="K23" s="6">
        <v>26.44</v>
      </c>
      <c r="L23" s="6">
        <v>21.36</v>
      </c>
      <c r="M23" s="6">
        <v>8.69</v>
      </c>
      <c r="N23" s="5" t="s">
        <v>218</v>
      </c>
    </row>
    <row r="24" spans="1:14">
      <c r="A24" s="5" t="s">
        <v>414</v>
      </c>
      <c r="B24" s="6">
        <v>1202337.81</v>
      </c>
      <c r="C24" s="6">
        <v>1.38</v>
      </c>
      <c r="D24" s="6">
        <v>1.21</v>
      </c>
      <c r="E24" s="6">
        <v>48.09</v>
      </c>
      <c r="F24" s="6">
        <v>40.01</v>
      </c>
      <c r="G24" s="6">
        <v>231.78</v>
      </c>
      <c r="H24" s="6">
        <v>199.37</v>
      </c>
      <c r="I24" s="6">
        <v>0.79</v>
      </c>
      <c r="J24" s="6">
        <v>0.63</v>
      </c>
      <c r="K24" s="6">
        <v>27.93</v>
      </c>
      <c r="L24" s="6">
        <v>23.93</v>
      </c>
      <c r="M24" s="6">
        <v>9.43</v>
      </c>
      <c r="N24" s="5" t="s">
        <v>218</v>
      </c>
    </row>
    <row r="25" spans="1:14">
      <c r="A25" s="5" t="s">
        <v>415</v>
      </c>
      <c r="B25" s="6">
        <v>1204058.54</v>
      </c>
      <c r="C25" s="6">
        <v>1.45</v>
      </c>
      <c r="D25" s="6">
        <v>1.31</v>
      </c>
      <c r="E25" s="6">
        <v>48.99</v>
      </c>
      <c r="F25" s="6">
        <v>41.09</v>
      </c>
      <c r="G25" s="6">
        <v>212.37</v>
      </c>
      <c r="H25" s="6">
        <v>186.52</v>
      </c>
      <c r="I25" s="6">
        <v>0.73</v>
      </c>
      <c r="J25" s="6">
        <v>0.65</v>
      </c>
      <c r="K25" s="6">
        <v>18.63</v>
      </c>
      <c r="L25" s="6">
        <v>16.62</v>
      </c>
      <c r="M25" s="6">
        <v>9.79</v>
      </c>
      <c r="N25" s="5" t="s">
        <v>218</v>
      </c>
    </row>
    <row r="26" spans="1:14">
      <c r="A26" s="5" t="s">
        <v>416</v>
      </c>
      <c r="B26" s="6">
        <v>1187043.55</v>
      </c>
      <c r="C26" s="6">
        <v>1.2</v>
      </c>
      <c r="D26" s="6">
        <v>1.01</v>
      </c>
      <c r="E26" s="6">
        <v>43.54</v>
      </c>
      <c r="F26" s="6">
        <v>35.26</v>
      </c>
      <c r="G26" s="6">
        <v>242.39</v>
      </c>
      <c r="H26" s="6">
        <v>200.33</v>
      </c>
      <c r="I26" s="6">
        <v>0.19</v>
      </c>
      <c r="J26" s="6">
        <v>0.15</v>
      </c>
      <c r="K26" s="6">
        <v>35.91</v>
      </c>
      <c r="L26" s="6">
        <v>29.62</v>
      </c>
      <c r="M26" s="6">
        <v>9.04</v>
      </c>
      <c r="N26" s="5" t="s">
        <v>218</v>
      </c>
    </row>
    <row r="27" spans="1:14">
      <c r="A27" s="5" t="s">
        <v>417</v>
      </c>
      <c r="B27" s="6">
        <v>1219759.13</v>
      </c>
      <c r="C27" s="6">
        <v>1.3</v>
      </c>
      <c r="D27" s="6">
        <v>1.18</v>
      </c>
      <c r="E27" s="6">
        <v>40.99</v>
      </c>
      <c r="F27" s="6">
        <v>35.49</v>
      </c>
      <c r="G27" s="6">
        <v>207.67</v>
      </c>
      <c r="H27" s="6">
        <v>182.08</v>
      </c>
      <c r="I27" s="6">
        <v>0.15</v>
      </c>
      <c r="J27" s="6">
        <v>0.12</v>
      </c>
      <c r="K27" s="6">
        <v>25.98</v>
      </c>
      <c r="L27" s="6">
        <v>23.11</v>
      </c>
      <c r="M27" s="6">
        <v>9.77</v>
      </c>
      <c r="N27" s="5" t="s">
        <v>218</v>
      </c>
    </row>
    <row r="28" spans="1:14">
      <c r="A28" s="5" t="s">
        <v>418</v>
      </c>
      <c r="B28" s="6">
        <v>1208312.32</v>
      </c>
      <c r="C28" s="6">
        <v>1.41</v>
      </c>
      <c r="D28" s="6">
        <v>1.22</v>
      </c>
      <c r="E28" s="6">
        <v>52.24</v>
      </c>
      <c r="F28" s="6">
        <v>43.32</v>
      </c>
      <c r="G28" s="6">
        <v>211.93</v>
      </c>
      <c r="H28" s="6">
        <v>180.87</v>
      </c>
      <c r="I28" s="6">
        <v>0.14</v>
      </c>
      <c r="J28" s="6">
        <v>0.12</v>
      </c>
      <c r="K28" s="6">
        <v>16.33</v>
      </c>
      <c r="L28" s="6">
        <v>14.14</v>
      </c>
      <c r="M28" s="6">
        <v>9.41</v>
      </c>
      <c r="N28" s="5" t="s">
        <v>218</v>
      </c>
    </row>
    <row r="29" spans="1:14">
      <c r="A29" s="5" t="s">
        <v>419</v>
      </c>
      <c r="B29" s="6">
        <v>1267672.95</v>
      </c>
      <c r="C29" s="6">
        <v>1.5</v>
      </c>
      <c r="D29" s="6">
        <v>1.29</v>
      </c>
      <c r="E29" s="6">
        <v>56.4</v>
      </c>
      <c r="F29" s="6">
        <v>45.83</v>
      </c>
      <c r="G29" s="6">
        <v>233.51</v>
      </c>
      <c r="H29" s="6">
        <v>195.98</v>
      </c>
      <c r="I29" s="6">
        <v>1.2</v>
      </c>
      <c r="J29" s="6">
        <v>0.78</v>
      </c>
      <c r="K29" s="6">
        <v>15.53</v>
      </c>
      <c r="L29" s="6">
        <v>13.14</v>
      </c>
      <c r="M29" s="6">
        <v>9.24</v>
      </c>
      <c r="N29" s="5" t="s">
        <v>218</v>
      </c>
    </row>
    <row r="30" spans="1:14">
      <c r="A30" s="5" t="s">
        <v>420</v>
      </c>
      <c r="B30" s="6">
        <v>1255899.86</v>
      </c>
      <c r="C30" s="6">
        <v>1.44</v>
      </c>
      <c r="D30" s="6">
        <v>1.23</v>
      </c>
      <c r="E30" s="6">
        <v>36.9</v>
      </c>
      <c r="F30" s="6">
        <v>30.77</v>
      </c>
      <c r="G30" s="6">
        <v>251.8</v>
      </c>
      <c r="H30" s="6">
        <v>214.08</v>
      </c>
      <c r="I30" s="6">
        <v>0.84</v>
      </c>
      <c r="J30" s="6">
        <v>0.6</v>
      </c>
      <c r="K30" s="6">
        <v>24.07</v>
      </c>
      <c r="L30" s="6">
        <v>20.64</v>
      </c>
      <c r="M30" s="6">
        <v>9.31</v>
      </c>
      <c r="N30" s="5" t="s">
        <v>218</v>
      </c>
    </row>
    <row r="31" spans="1:14">
      <c r="A31" s="5" t="s">
        <v>421</v>
      </c>
      <c r="B31" s="6">
        <v>1236016.68</v>
      </c>
      <c r="C31" s="6">
        <v>1.48</v>
      </c>
      <c r="D31" s="6">
        <v>1.51</v>
      </c>
      <c r="E31" s="6">
        <v>30.63</v>
      </c>
      <c r="F31" s="6">
        <v>24.41</v>
      </c>
      <c r="G31" s="6">
        <v>234.6</v>
      </c>
      <c r="H31" s="6">
        <v>191.82</v>
      </c>
      <c r="I31" s="6">
        <v>2.81</v>
      </c>
      <c r="J31" s="6">
        <v>1.75</v>
      </c>
      <c r="K31" s="6">
        <v>18.77</v>
      </c>
      <c r="L31" s="6">
        <v>15.67</v>
      </c>
      <c r="M31" s="6">
        <v>8.9</v>
      </c>
      <c r="N31" s="5" t="s">
        <v>218</v>
      </c>
    </row>
    <row r="32" spans="1:14">
      <c r="A32" s="5" t="s">
        <v>422</v>
      </c>
      <c r="B32" s="6">
        <v>1244405.51</v>
      </c>
      <c r="C32" s="6">
        <v>1.34</v>
      </c>
      <c r="D32" s="6">
        <v>1.11</v>
      </c>
      <c r="E32" s="6">
        <v>50.37</v>
      </c>
      <c r="F32" s="6">
        <v>40.22</v>
      </c>
      <c r="G32" s="6">
        <v>254.87</v>
      </c>
      <c r="H32" s="6">
        <v>207.61</v>
      </c>
      <c r="I32" s="6">
        <v>3.14</v>
      </c>
      <c r="J32" s="6">
        <v>1.89</v>
      </c>
      <c r="K32" s="6">
        <v>26.13</v>
      </c>
      <c r="L32" s="6">
        <v>21.33</v>
      </c>
      <c r="M32" s="6">
        <v>8.87</v>
      </c>
      <c r="N32" s="5" t="s">
        <v>218</v>
      </c>
    </row>
    <row r="33" spans="1:14">
      <c r="A33" s="5" t="s">
        <v>423</v>
      </c>
      <c r="B33" s="6">
        <v>1205357.34</v>
      </c>
      <c r="C33" s="6">
        <v>1.41</v>
      </c>
      <c r="D33" s="6">
        <v>1.18</v>
      </c>
      <c r="E33" s="6">
        <v>46.33</v>
      </c>
      <c r="F33" s="6">
        <v>39.29</v>
      </c>
      <c r="G33" s="6">
        <v>212.39</v>
      </c>
      <c r="H33" s="6">
        <v>175.52</v>
      </c>
      <c r="I33" s="6">
        <v>2.53</v>
      </c>
      <c r="J33" s="6">
        <v>1.69</v>
      </c>
      <c r="K33" s="6">
        <v>17.64</v>
      </c>
      <c r="L33" s="6">
        <v>15.19</v>
      </c>
      <c r="M33" s="6">
        <v>9.06</v>
      </c>
      <c r="N33" s="5" t="s">
        <v>218</v>
      </c>
    </row>
    <row r="34" spans="1:22">
      <c r="A34" s="5" t="s">
        <v>424</v>
      </c>
      <c r="B34" s="6">
        <v>1230208.18</v>
      </c>
      <c r="C34" s="6">
        <v>1.33</v>
      </c>
      <c r="D34" s="6">
        <v>1.1</v>
      </c>
      <c r="E34" s="6">
        <v>33.41</v>
      </c>
      <c r="F34" s="6">
        <v>27.43</v>
      </c>
      <c r="G34" s="6">
        <v>239.15</v>
      </c>
      <c r="H34" s="6">
        <v>197</v>
      </c>
      <c r="I34" s="6">
        <v>0.31</v>
      </c>
      <c r="J34" s="6">
        <v>0.21</v>
      </c>
      <c r="K34" s="6">
        <v>25.45</v>
      </c>
      <c r="L34" s="6">
        <v>21.2</v>
      </c>
      <c r="M34" s="6">
        <v>8.92</v>
      </c>
      <c r="N34" s="5" t="s">
        <v>218</v>
      </c>
      <c r="O34" s="1" t="s">
        <v>378</v>
      </c>
      <c r="P34" s="1" t="s">
        <v>379</v>
      </c>
      <c r="Q34" s="1" t="s">
        <v>380</v>
      </c>
      <c r="R34" s="10" t="s">
        <v>381</v>
      </c>
      <c r="S34" s="10" t="s">
        <v>382</v>
      </c>
      <c r="T34" s="10" t="s">
        <v>383</v>
      </c>
      <c r="U34" s="10" t="s">
        <v>384</v>
      </c>
      <c r="V34" s="10" t="s">
        <v>385</v>
      </c>
    </row>
    <row r="35" spans="1:14">
      <c r="A35" s="6" t="s">
        <v>251</v>
      </c>
      <c r="B35" s="15">
        <f t="shared" ref="B35:M35" si="0">AVERAGE(B5:B34)</f>
        <v>1249868.56066667</v>
      </c>
      <c r="C35" s="7">
        <f t="shared" si="0"/>
        <v>1.39866666666667</v>
      </c>
      <c r="D35" s="7">
        <f t="shared" si="0"/>
        <v>1.233</v>
      </c>
      <c r="E35" s="7">
        <f t="shared" si="0"/>
        <v>44.6813333333333</v>
      </c>
      <c r="F35" s="7">
        <f t="shared" si="0"/>
        <v>36.6313333333333</v>
      </c>
      <c r="G35" s="7">
        <f t="shared" si="0"/>
        <v>238.797</v>
      </c>
      <c r="H35" s="7">
        <f t="shared" si="0"/>
        <v>199.057333333333</v>
      </c>
      <c r="I35" s="7">
        <f t="shared" si="0"/>
        <v>1.492</v>
      </c>
      <c r="J35" s="7">
        <f t="shared" si="0"/>
        <v>1.013</v>
      </c>
      <c r="K35" s="7">
        <f t="shared" si="0"/>
        <v>21.52</v>
      </c>
      <c r="L35" s="7">
        <f t="shared" si="0"/>
        <v>18.079</v>
      </c>
      <c r="M35" s="7">
        <f t="shared" si="0"/>
        <v>9.15933333333333</v>
      </c>
      <c r="N35" s="6"/>
    </row>
    <row r="36" spans="1:14">
      <c r="A36" s="6" t="s">
        <v>249</v>
      </c>
      <c r="B36" s="6">
        <v>1187043.55</v>
      </c>
      <c r="C36" s="6">
        <v>1.12</v>
      </c>
      <c r="D36" s="6">
        <v>0.99</v>
      </c>
      <c r="E36" s="6">
        <v>26.49</v>
      </c>
      <c r="F36" s="6">
        <v>22.48</v>
      </c>
      <c r="G36" s="6">
        <v>203.97</v>
      </c>
      <c r="H36" s="6">
        <v>175.52</v>
      </c>
      <c r="I36" s="6">
        <v>0.14</v>
      </c>
      <c r="J36" s="6">
        <v>0.12</v>
      </c>
      <c r="K36" s="6">
        <v>10.84</v>
      </c>
      <c r="L36" s="6">
        <v>9.57</v>
      </c>
      <c r="M36" s="6">
        <v>8.55</v>
      </c>
      <c r="N36" s="6"/>
    </row>
    <row r="37" spans="1:22">
      <c r="A37" s="6" t="s">
        <v>250</v>
      </c>
      <c r="B37" s="6">
        <v>1312657.27</v>
      </c>
      <c r="C37" s="6">
        <v>1.82</v>
      </c>
      <c r="D37" s="6">
        <v>1.66</v>
      </c>
      <c r="E37" s="6">
        <v>57.63</v>
      </c>
      <c r="F37" s="6">
        <v>48.73</v>
      </c>
      <c r="G37" s="6">
        <v>269.66</v>
      </c>
      <c r="H37" s="6">
        <v>221.7</v>
      </c>
      <c r="I37" s="6">
        <v>5.28</v>
      </c>
      <c r="J37" s="6">
        <v>3.79</v>
      </c>
      <c r="K37" s="6">
        <v>35.91</v>
      </c>
      <c r="L37" s="6">
        <v>29.62</v>
      </c>
      <c r="M37" s="6">
        <v>9.89</v>
      </c>
      <c r="N37" s="6"/>
      <c r="O37" s="1">
        <v>720</v>
      </c>
      <c r="P37" s="9">
        <v>720</v>
      </c>
      <c r="Q37" s="9">
        <f>B35/24</f>
        <v>52077.8566944444</v>
      </c>
      <c r="R37" s="9">
        <f>D35*Q37*P37/1000000</f>
        <v>46.23263805906</v>
      </c>
      <c r="S37" s="9">
        <f>F35*P37*Q37/1000000</f>
        <v>1373.53055605903</v>
      </c>
      <c r="T37" s="9">
        <f>H35*Q37*P37/1000000</f>
        <v>7463.86508110434</v>
      </c>
      <c r="U37" s="9">
        <f>L35*P37*Q37/1000000</f>
        <v>677.89121124878</v>
      </c>
      <c r="V37" s="9">
        <f>J35*Q37*P37/1000000</f>
        <v>37.98350555866</v>
      </c>
    </row>
    <row r="39" spans="1:12">
      <c r="A39" s="1" t="s">
        <v>425</v>
      </c>
      <c r="D39" s="1">
        <v>20</v>
      </c>
      <c r="F39" s="1">
        <v>80</v>
      </c>
      <c r="H39" s="1">
        <v>250</v>
      </c>
      <c r="J39" s="1">
        <v>80</v>
      </c>
      <c r="L39" s="1">
        <v>50</v>
      </c>
    </row>
  </sheetData>
  <autoFilter ref="A1:M37">
    <extLst/>
  </autoFilter>
  <mergeCells count="16">
    <mergeCell ref="A1:J1"/>
    <mergeCell ref="A2:N2"/>
    <mergeCell ref="A3:A4"/>
    <mergeCell ref="B3:B4"/>
    <mergeCell ref="C3:C4"/>
    <mergeCell ref="D3:D4"/>
    <mergeCell ref="E3:E4"/>
    <mergeCell ref="F3:F4"/>
    <mergeCell ref="G3:G4"/>
    <mergeCell ref="H3:H4"/>
    <mergeCell ref="I3:I4"/>
    <mergeCell ref="J3:J4"/>
    <mergeCell ref="K3:K4"/>
    <mergeCell ref="L3:L4"/>
    <mergeCell ref="M3:M4"/>
    <mergeCell ref="N3:N4"/>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40"/>
  <sheetViews>
    <sheetView workbookViewId="0">
      <selection activeCell="B5" sqref="B5:B10"/>
    </sheetView>
  </sheetViews>
  <sheetFormatPr defaultColWidth="9" defaultRowHeight="14"/>
  <cols>
    <col min="1" max="1" width="15.5833333333333" style="1" customWidth="1"/>
    <col min="2" max="2" width="7.5" style="1" customWidth="1"/>
    <col min="3" max="13" width="9" style="1" customWidth="1"/>
    <col min="14" max="14" width="15.5833333333333" style="1" customWidth="1"/>
    <col min="15" max="22" width="11.25" style="1" customWidth="1"/>
    <col min="23" max="16384" width="9" style="1"/>
  </cols>
  <sheetData>
    <row r="1" ht="15" spans="1:10">
      <c r="A1" s="2" t="s">
        <v>200</v>
      </c>
      <c r="B1" s="2"/>
      <c r="C1" s="2"/>
      <c r="D1" s="2"/>
      <c r="E1" s="2"/>
      <c r="F1" s="2"/>
      <c r="G1" s="2"/>
      <c r="H1" s="2"/>
      <c r="I1" s="2"/>
      <c r="J1" s="2"/>
    </row>
    <row r="2" spans="1:14">
      <c r="A2" s="3" t="s">
        <v>426</v>
      </c>
      <c r="B2" s="3"/>
      <c r="C2" s="3"/>
      <c r="D2" s="3"/>
      <c r="E2" s="3"/>
      <c r="F2" s="3"/>
      <c r="G2" s="3"/>
      <c r="H2" s="3"/>
      <c r="I2" s="3"/>
      <c r="J2" s="3"/>
      <c r="K2" s="3"/>
      <c r="L2" s="3"/>
      <c r="M2" s="3"/>
      <c r="N2" s="3"/>
    </row>
    <row r="3" ht="28" customHeight="1" spans="1:14">
      <c r="A3" s="4" t="s">
        <v>202</v>
      </c>
      <c r="B3" s="4" t="s">
        <v>203</v>
      </c>
      <c r="C3" s="4" t="s">
        <v>204</v>
      </c>
      <c r="D3" s="4" t="s">
        <v>205</v>
      </c>
      <c r="E3" s="4" t="s">
        <v>206</v>
      </c>
      <c r="F3" s="4" t="s">
        <v>207</v>
      </c>
      <c r="G3" s="4" t="s">
        <v>208</v>
      </c>
      <c r="H3" s="4" t="s">
        <v>209</v>
      </c>
      <c r="I3" s="4" t="s">
        <v>210</v>
      </c>
      <c r="J3" s="4" t="s">
        <v>211</v>
      </c>
      <c r="K3" s="4" t="s">
        <v>212</v>
      </c>
      <c r="L3" s="4" t="s">
        <v>213</v>
      </c>
      <c r="M3" s="4" t="s">
        <v>214</v>
      </c>
      <c r="N3" s="4" t="s">
        <v>215</v>
      </c>
    </row>
    <row r="4" ht="18" customHeight="1" spans="1:14">
      <c r="A4" s="4"/>
      <c r="B4" s="4"/>
      <c r="C4" s="4"/>
      <c r="D4" s="4"/>
      <c r="E4" s="4"/>
      <c r="F4" s="4"/>
      <c r="G4" s="4"/>
      <c r="H4" s="4"/>
      <c r="I4" s="4"/>
      <c r="J4" s="4"/>
      <c r="K4" s="4"/>
      <c r="L4" s="4"/>
      <c r="M4" s="4"/>
      <c r="N4" s="4"/>
    </row>
    <row r="5" spans="1:14">
      <c r="A5" s="5" t="s">
        <v>427</v>
      </c>
      <c r="B5" s="6">
        <v>1157521.98</v>
      </c>
      <c r="C5" s="6">
        <v>1.69</v>
      </c>
      <c r="D5" s="6">
        <v>1.53</v>
      </c>
      <c r="E5" s="6">
        <v>25.41</v>
      </c>
      <c r="F5" s="6">
        <v>20.41</v>
      </c>
      <c r="G5" s="6">
        <v>194.31</v>
      </c>
      <c r="H5" s="6">
        <v>164.97</v>
      </c>
      <c r="I5" s="6">
        <v>0.39</v>
      </c>
      <c r="J5" s="6">
        <v>0.28</v>
      </c>
      <c r="K5" s="6">
        <v>18.58</v>
      </c>
      <c r="L5" s="6">
        <v>15.82</v>
      </c>
      <c r="M5" s="6">
        <v>9.52</v>
      </c>
      <c r="N5" s="5" t="s">
        <v>218</v>
      </c>
    </row>
    <row r="6" spans="1:14">
      <c r="A6" s="5" t="s">
        <v>428</v>
      </c>
      <c r="B6" s="6">
        <v>1110395.98</v>
      </c>
      <c r="C6" s="6">
        <v>1.39</v>
      </c>
      <c r="D6" s="6">
        <v>1.13</v>
      </c>
      <c r="E6" s="6">
        <v>29.79</v>
      </c>
      <c r="F6" s="6">
        <v>23.64</v>
      </c>
      <c r="G6" s="6">
        <v>203.49</v>
      </c>
      <c r="H6" s="6">
        <v>160.97</v>
      </c>
      <c r="I6" s="6">
        <v>5.25</v>
      </c>
      <c r="J6" s="6">
        <v>3.17</v>
      </c>
      <c r="K6" s="6">
        <v>20.08</v>
      </c>
      <c r="L6" s="6">
        <v>16.17</v>
      </c>
      <c r="M6" s="6">
        <v>8.55</v>
      </c>
      <c r="N6" s="5" t="s">
        <v>218</v>
      </c>
    </row>
    <row r="7" spans="1:14">
      <c r="A7" s="5" t="s">
        <v>429</v>
      </c>
      <c r="B7" s="6">
        <v>1172277.27</v>
      </c>
      <c r="C7" s="6">
        <v>1.62</v>
      </c>
      <c r="D7" s="6">
        <v>1.26</v>
      </c>
      <c r="E7" s="6">
        <v>41.78</v>
      </c>
      <c r="F7" s="6">
        <v>30.36</v>
      </c>
      <c r="G7" s="6">
        <v>266.48</v>
      </c>
      <c r="H7" s="6">
        <v>204.62</v>
      </c>
      <c r="I7" s="6">
        <v>18.38</v>
      </c>
      <c r="J7" s="6">
        <v>10.89</v>
      </c>
      <c r="K7" s="6">
        <v>22.14</v>
      </c>
      <c r="L7" s="6">
        <v>16.82</v>
      </c>
      <c r="M7" s="6">
        <v>7.94</v>
      </c>
      <c r="N7" s="5" t="s">
        <v>218</v>
      </c>
    </row>
    <row r="8" spans="1:14">
      <c r="A8" s="5" t="s">
        <v>430</v>
      </c>
      <c r="B8" s="5" t="s">
        <v>217</v>
      </c>
      <c r="C8" s="5" t="s">
        <v>217</v>
      </c>
      <c r="D8" s="5" t="s">
        <v>217</v>
      </c>
      <c r="E8" s="5" t="s">
        <v>217</v>
      </c>
      <c r="F8" s="5" t="s">
        <v>217</v>
      </c>
      <c r="G8" s="5" t="s">
        <v>217</v>
      </c>
      <c r="H8" s="5" t="s">
        <v>217</v>
      </c>
      <c r="I8" s="5" t="s">
        <v>217</v>
      </c>
      <c r="J8" s="5" t="s">
        <v>217</v>
      </c>
      <c r="K8" s="5" t="s">
        <v>217</v>
      </c>
      <c r="L8" s="5" t="s">
        <v>217</v>
      </c>
      <c r="M8" s="5" t="s">
        <v>217</v>
      </c>
      <c r="N8" s="5" t="s">
        <v>218</v>
      </c>
    </row>
    <row r="9" spans="1:14">
      <c r="A9" s="5" t="s">
        <v>431</v>
      </c>
      <c r="B9" s="5" t="s">
        <v>217</v>
      </c>
      <c r="C9" s="5" t="s">
        <v>217</v>
      </c>
      <c r="D9" s="5" t="s">
        <v>217</v>
      </c>
      <c r="E9" s="5" t="s">
        <v>217</v>
      </c>
      <c r="F9" s="5" t="s">
        <v>217</v>
      </c>
      <c r="G9" s="5" t="s">
        <v>217</v>
      </c>
      <c r="H9" s="5" t="s">
        <v>217</v>
      </c>
      <c r="I9" s="5" t="s">
        <v>217</v>
      </c>
      <c r="J9" s="5" t="s">
        <v>217</v>
      </c>
      <c r="K9" s="5" t="s">
        <v>217</v>
      </c>
      <c r="L9" s="5" t="s">
        <v>217</v>
      </c>
      <c r="M9" s="5" t="s">
        <v>217</v>
      </c>
      <c r="N9" s="5" t="s">
        <v>218</v>
      </c>
    </row>
    <row r="10" spans="1:14">
      <c r="A10" s="5" t="s">
        <v>432</v>
      </c>
      <c r="B10" s="6">
        <v>1187765.85</v>
      </c>
      <c r="C10" s="6">
        <v>1.09</v>
      </c>
      <c r="D10" s="6">
        <v>0.96</v>
      </c>
      <c r="E10" s="6">
        <v>33.77</v>
      </c>
      <c r="F10" s="6">
        <v>28.04</v>
      </c>
      <c r="G10" s="6">
        <v>131.21</v>
      </c>
      <c r="H10" s="6">
        <v>113.65</v>
      </c>
      <c r="I10" s="6">
        <v>1.5</v>
      </c>
      <c r="J10" s="6">
        <v>1.1</v>
      </c>
      <c r="K10" s="6">
        <v>14.8</v>
      </c>
      <c r="L10" s="6">
        <v>12.75</v>
      </c>
      <c r="M10" s="6">
        <v>9.54</v>
      </c>
      <c r="N10" s="5" t="s">
        <v>218</v>
      </c>
    </row>
    <row r="11" spans="1:14">
      <c r="A11" s="5" t="s">
        <v>433</v>
      </c>
      <c r="B11" s="6">
        <v>1218254.36</v>
      </c>
      <c r="C11" s="6">
        <v>1.23</v>
      </c>
      <c r="D11" s="6">
        <v>1.02</v>
      </c>
      <c r="E11" s="6">
        <v>47.82</v>
      </c>
      <c r="F11" s="6">
        <v>38.19</v>
      </c>
      <c r="G11" s="6">
        <v>224.55</v>
      </c>
      <c r="H11" s="6">
        <v>185.17</v>
      </c>
      <c r="I11" s="6">
        <v>7.34</v>
      </c>
      <c r="J11" s="6">
        <v>4.32</v>
      </c>
      <c r="K11" s="6">
        <v>14.94</v>
      </c>
      <c r="L11" s="6">
        <v>12.32</v>
      </c>
      <c r="M11" s="6">
        <v>8.91</v>
      </c>
      <c r="N11" s="5" t="s">
        <v>218</v>
      </c>
    </row>
    <row r="12" spans="1:14">
      <c r="A12" s="5" t="s">
        <v>434</v>
      </c>
      <c r="B12" s="6">
        <v>1234493.37</v>
      </c>
      <c r="C12" s="6">
        <v>1.05</v>
      </c>
      <c r="D12" s="6">
        <v>0.9</v>
      </c>
      <c r="E12" s="6">
        <v>59.1</v>
      </c>
      <c r="F12" s="6">
        <v>48.6</v>
      </c>
      <c r="G12" s="6">
        <v>216.78</v>
      </c>
      <c r="H12" s="6">
        <v>184.84</v>
      </c>
      <c r="I12" s="6">
        <v>4.69</v>
      </c>
      <c r="J12" s="6">
        <v>2.74</v>
      </c>
      <c r="K12" s="6">
        <v>9.77</v>
      </c>
      <c r="L12" s="6">
        <v>8.37</v>
      </c>
      <c r="M12" s="6">
        <v>9.27</v>
      </c>
      <c r="N12" s="5" t="s">
        <v>218</v>
      </c>
    </row>
    <row r="13" spans="1:14">
      <c r="A13" s="5" t="s">
        <v>435</v>
      </c>
      <c r="B13" s="6">
        <v>1243721.18</v>
      </c>
      <c r="C13" s="6">
        <v>1.11</v>
      </c>
      <c r="D13" s="6">
        <v>0.94</v>
      </c>
      <c r="E13" s="6">
        <v>32.14</v>
      </c>
      <c r="F13" s="6">
        <v>26.64</v>
      </c>
      <c r="G13" s="6">
        <v>254.2</v>
      </c>
      <c r="H13" s="6">
        <v>212.92</v>
      </c>
      <c r="I13" s="6">
        <v>0.58</v>
      </c>
      <c r="J13" s="6">
        <v>0.41</v>
      </c>
      <c r="K13" s="6">
        <v>18.33</v>
      </c>
      <c r="L13" s="6">
        <v>15.55</v>
      </c>
      <c r="M13" s="6">
        <v>9.1</v>
      </c>
      <c r="N13" s="5" t="s">
        <v>218</v>
      </c>
    </row>
    <row r="14" spans="1:14">
      <c r="A14" s="5" t="s">
        <v>436</v>
      </c>
      <c r="B14" s="6">
        <v>1220012.02</v>
      </c>
      <c r="C14" s="6">
        <v>1.13</v>
      </c>
      <c r="D14" s="6">
        <v>1.01</v>
      </c>
      <c r="E14" s="6">
        <v>28.75</v>
      </c>
      <c r="F14" s="6">
        <v>24.1</v>
      </c>
      <c r="G14" s="6">
        <v>220.97</v>
      </c>
      <c r="H14" s="6">
        <v>192.8</v>
      </c>
      <c r="I14" s="6">
        <v>0.57</v>
      </c>
      <c r="J14" s="6">
        <v>0.39</v>
      </c>
      <c r="K14" s="6">
        <v>20.28</v>
      </c>
      <c r="L14" s="6">
        <v>17.65</v>
      </c>
      <c r="M14" s="6">
        <v>9.66</v>
      </c>
      <c r="N14" s="5" t="s">
        <v>218</v>
      </c>
    </row>
    <row r="15" spans="1:14">
      <c r="A15" s="5" t="s">
        <v>437</v>
      </c>
      <c r="B15" s="6">
        <v>1213591.9</v>
      </c>
      <c r="C15" s="6">
        <v>1.12</v>
      </c>
      <c r="D15" s="6">
        <v>0.94</v>
      </c>
      <c r="E15" s="6">
        <v>31.97</v>
      </c>
      <c r="F15" s="6">
        <v>25.94</v>
      </c>
      <c r="G15" s="6">
        <v>244.01</v>
      </c>
      <c r="H15" s="6">
        <v>206.31</v>
      </c>
      <c r="I15" s="6">
        <v>0.27</v>
      </c>
      <c r="J15" s="6">
        <v>0.19</v>
      </c>
      <c r="K15" s="6">
        <v>20.65</v>
      </c>
      <c r="L15" s="6">
        <v>17.47</v>
      </c>
      <c r="M15" s="6">
        <v>9.27</v>
      </c>
      <c r="N15" s="5" t="s">
        <v>218</v>
      </c>
    </row>
    <row r="16" spans="1:14">
      <c r="A16" s="5" t="s">
        <v>438</v>
      </c>
      <c r="B16" s="6">
        <v>1186884.06</v>
      </c>
      <c r="C16" s="6">
        <v>1.08</v>
      </c>
      <c r="D16" s="6">
        <v>0.91</v>
      </c>
      <c r="E16" s="6">
        <v>45.04</v>
      </c>
      <c r="F16" s="6">
        <v>36.66</v>
      </c>
      <c r="G16" s="6">
        <v>216.62</v>
      </c>
      <c r="H16" s="6">
        <v>180.71</v>
      </c>
      <c r="I16" s="6">
        <v>1.44</v>
      </c>
      <c r="J16" s="6">
        <v>1</v>
      </c>
      <c r="K16" s="6">
        <v>21.07</v>
      </c>
      <c r="L16" s="6">
        <v>17.61</v>
      </c>
      <c r="M16" s="6">
        <v>9.05</v>
      </c>
      <c r="N16" s="5" t="s">
        <v>218</v>
      </c>
    </row>
    <row r="17" spans="1:14">
      <c r="A17" s="5" t="s">
        <v>439</v>
      </c>
      <c r="B17" s="6">
        <v>1214343.03</v>
      </c>
      <c r="C17" s="6">
        <v>1.12</v>
      </c>
      <c r="D17" s="6">
        <v>0.99</v>
      </c>
      <c r="E17" s="6">
        <v>31.92</v>
      </c>
      <c r="F17" s="6">
        <v>27.95</v>
      </c>
      <c r="G17" s="6">
        <v>186.65</v>
      </c>
      <c r="H17" s="6">
        <v>162.68</v>
      </c>
      <c r="I17" s="6">
        <v>0.63</v>
      </c>
      <c r="J17" s="6">
        <v>0.46</v>
      </c>
      <c r="K17" s="6">
        <v>19.24</v>
      </c>
      <c r="L17" s="6">
        <v>17.15</v>
      </c>
      <c r="M17" s="6">
        <v>9.6</v>
      </c>
      <c r="N17" s="5" t="s">
        <v>218</v>
      </c>
    </row>
    <row r="18" spans="1:14">
      <c r="A18" s="5" t="s">
        <v>440</v>
      </c>
      <c r="B18" s="6">
        <v>1287316.72</v>
      </c>
      <c r="C18" s="6">
        <v>1.23</v>
      </c>
      <c r="D18" s="6">
        <v>1.27</v>
      </c>
      <c r="E18" s="6">
        <v>51.6</v>
      </c>
      <c r="F18" s="6">
        <v>44.61</v>
      </c>
      <c r="G18" s="6">
        <v>195.97</v>
      </c>
      <c r="H18" s="6">
        <v>180.04</v>
      </c>
      <c r="I18" s="6">
        <v>1.36</v>
      </c>
      <c r="J18" s="6">
        <v>0.96</v>
      </c>
      <c r="K18" s="6">
        <v>12.46</v>
      </c>
      <c r="L18" s="6">
        <v>11.6</v>
      </c>
      <c r="M18" s="6">
        <v>10.48</v>
      </c>
      <c r="N18" s="5" t="s">
        <v>218</v>
      </c>
    </row>
    <row r="19" spans="1:14">
      <c r="A19" s="5" t="s">
        <v>441</v>
      </c>
      <c r="B19" s="6">
        <v>1267992.08</v>
      </c>
      <c r="C19" s="6">
        <v>1.1</v>
      </c>
      <c r="D19" s="6">
        <v>1.04</v>
      </c>
      <c r="E19" s="6">
        <v>33.64</v>
      </c>
      <c r="F19" s="6">
        <v>29.17</v>
      </c>
      <c r="G19" s="6">
        <v>205.68</v>
      </c>
      <c r="H19" s="6">
        <v>181.88</v>
      </c>
      <c r="I19" s="6">
        <v>0.4</v>
      </c>
      <c r="J19" s="6">
        <v>0.34</v>
      </c>
      <c r="K19" s="6">
        <v>19.28</v>
      </c>
      <c r="L19" s="6">
        <v>17.14</v>
      </c>
      <c r="M19" s="6">
        <v>9.97</v>
      </c>
      <c r="N19" s="5" t="s">
        <v>218</v>
      </c>
    </row>
    <row r="20" spans="1:14">
      <c r="A20" s="5" t="s">
        <v>442</v>
      </c>
      <c r="B20" s="6">
        <v>1225035.74</v>
      </c>
      <c r="C20" s="6">
        <v>1.22</v>
      </c>
      <c r="D20" s="6">
        <v>1.08</v>
      </c>
      <c r="E20" s="6">
        <v>25.29</v>
      </c>
      <c r="F20" s="6">
        <v>20.96</v>
      </c>
      <c r="G20" s="6">
        <v>229.45</v>
      </c>
      <c r="H20" s="6">
        <v>198.07</v>
      </c>
      <c r="I20" s="6">
        <v>0.27</v>
      </c>
      <c r="J20" s="6">
        <v>0.22</v>
      </c>
      <c r="K20" s="6">
        <v>17.47</v>
      </c>
      <c r="L20" s="6">
        <v>15.17</v>
      </c>
      <c r="M20" s="6">
        <v>9.42</v>
      </c>
      <c r="N20" s="5" t="s">
        <v>218</v>
      </c>
    </row>
    <row r="21" spans="1:14">
      <c r="A21" s="5" t="s">
        <v>443</v>
      </c>
      <c r="B21" s="6">
        <v>1264098.3</v>
      </c>
      <c r="C21" s="6">
        <v>4.23</v>
      </c>
      <c r="D21" s="6">
        <v>3.85</v>
      </c>
      <c r="E21" s="6">
        <v>31.72</v>
      </c>
      <c r="F21" s="6">
        <v>25.62</v>
      </c>
      <c r="G21" s="6">
        <v>241.21</v>
      </c>
      <c r="H21" s="6">
        <v>202.19</v>
      </c>
      <c r="I21" s="6">
        <v>1.06</v>
      </c>
      <c r="J21" s="6">
        <v>0.82</v>
      </c>
      <c r="K21" s="6">
        <v>18.28</v>
      </c>
      <c r="L21" s="6">
        <v>15.54</v>
      </c>
      <c r="M21" s="6">
        <v>9.25</v>
      </c>
      <c r="N21" s="5" t="s">
        <v>218</v>
      </c>
    </row>
    <row r="22" spans="1:14">
      <c r="A22" s="5" t="s">
        <v>444</v>
      </c>
      <c r="B22" s="6">
        <v>1239577.58</v>
      </c>
      <c r="C22" s="6">
        <v>2.97</v>
      </c>
      <c r="D22" s="6">
        <v>2.5</v>
      </c>
      <c r="E22" s="6">
        <v>26.55</v>
      </c>
      <c r="F22" s="6">
        <v>21.47</v>
      </c>
      <c r="G22" s="6">
        <v>251.38</v>
      </c>
      <c r="H22" s="6">
        <v>207.48</v>
      </c>
      <c r="I22" s="6">
        <v>1.04</v>
      </c>
      <c r="J22" s="6">
        <v>0.81</v>
      </c>
      <c r="K22" s="6">
        <v>18.65</v>
      </c>
      <c r="L22" s="6">
        <v>15.46</v>
      </c>
      <c r="M22" s="6">
        <v>9.04</v>
      </c>
      <c r="N22" s="5" t="s">
        <v>218</v>
      </c>
    </row>
    <row r="23" spans="1:14">
      <c r="A23" s="5" t="s">
        <v>445</v>
      </c>
      <c r="B23" s="6">
        <v>1275801.61</v>
      </c>
      <c r="C23" s="6">
        <v>2.05</v>
      </c>
      <c r="D23" s="6">
        <v>1.72</v>
      </c>
      <c r="E23" s="6">
        <v>34.5</v>
      </c>
      <c r="F23" s="6">
        <v>28.13</v>
      </c>
      <c r="G23" s="6">
        <v>253.38</v>
      </c>
      <c r="H23" s="6">
        <v>210.19</v>
      </c>
      <c r="I23" s="6">
        <v>2.25</v>
      </c>
      <c r="J23" s="6">
        <v>1.57</v>
      </c>
      <c r="K23" s="6">
        <v>17.96</v>
      </c>
      <c r="L23" s="6">
        <v>15</v>
      </c>
      <c r="M23" s="6">
        <v>9.02</v>
      </c>
      <c r="N23" s="5" t="s">
        <v>218</v>
      </c>
    </row>
    <row r="24" spans="1:14">
      <c r="A24" s="5" t="s">
        <v>446</v>
      </c>
      <c r="B24" s="6">
        <v>1222692.63</v>
      </c>
      <c r="C24" s="6">
        <v>1.72</v>
      </c>
      <c r="D24" s="6">
        <v>1.57</v>
      </c>
      <c r="E24" s="6">
        <v>30.03</v>
      </c>
      <c r="F24" s="6">
        <v>25.55</v>
      </c>
      <c r="G24" s="6">
        <v>198.32</v>
      </c>
      <c r="H24" s="6">
        <v>174.88</v>
      </c>
      <c r="I24" s="6">
        <v>1.27</v>
      </c>
      <c r="J24" s="6">
        <v>1.06</v>
      </c>
      <c r="K24" s="6">
        <v>16.25</v>
      </c>
      <c r="L24" s="6">
        <v>14.45</v>
      </c>
      <c r="M24" s="6">
        <v>9.84</v>
      </c>
      <c r="N24" s="5" t="s">
        <v>218</v>
      </c>
    </row>
    <row r="25" spans="1:14">
      <c r="A25" s="5" t="s">
        <v>447</v>
      </c>
      <c r="B25" s="6">
        <v>1250310.2</v>
      </c>
      <c r="C25" s="6">
        <v>2.02</v>
      </c>
      <c r="D25" s="6">
        <v>1.73</v>
      </c>
      <c r="E25" s="6">
        <v>40.31</v>
      </c>
      <c r="F25" s="6">
        <v>32.42</v>
      </c>
      <c r="G25" s="6">
        <v>227.12</v>
      </c>
      <c r="H25" s="6">
        <v>191.1</v>
      </c>
      <c r="I25" s="6">
        <v>4.43</v>
      </c>
      <c r="J25" s="6">
        <v>3.25</v>
      </c>
      <c r="K25" s="6">
        <v>9.97</v>
      </c>
      <c r="L25" s="6">
        <v>8.41</v>
      </c>
      <c r="M25" s="6">
        <v>9.24</v>
      </c>
      <c r="N25" s="5" t="s">
        <v>218</v>
      </c>
    </row>
    <row r="26" spans="1:14">
      <c r="A26" s="5" t="s">
        <v>448</v>
      </c>
      <c r="B26" s="6">
        <v>1250093.78</v>
      </c>
      <c r="C26" s="6">
        <v>2.01</v>
      </c>
      <c r="D26" s="6">
        <v>1.73</v>
      </c>
      <c r="E26" s="6">
        <v>53.25</v>
      </c>
      <c r="F26" s="6">
        <v>41.74</v>
      </c>
      <c r="G26" s="6">
        <v>224.95</v>
      </c>
      <c r="H26" s="6">
        <v>191.26</v>
      </c>
      <c r="I26" s="6">
        <v>3.65</v>
      </c>
      <c r="J26" s="6">
        <v>2.39</v>
      </c>
      <c r="K26" s="6">
        <v>10.96</v>
      </c>
      <c r="L26" s="6">
        <v>9.19</v>
      </c>
      <c r="M26" s="6">
        <v>9.31</v>
      </c>
      <c r="N26" s="5" t="s">
        <v>218</v>
      </c>
    </row>
    <row r="27" spans="1:14">
      <c r="A27" s="5" t="s">
        <v>449</v>
      </c>
      <c r="B27" s="6">
        <v>1257698.89</v>
      </c>
      <c r="C27" s="6">
        <v>1.67</v>
      </c>
      <c r="D27" s="6">
        <v>1.54</v>
      </c>
      <c r="E27" s="6">
        <v>43.81</v>
      </c>
      <c r="F27" s="6">
        <v>35.27</v>
      </c>
      <c r="G27" s="6">
        <v>223</v>
      </c>
      <c r="H27" s="6">
        <v>189.34</v>
      </c>
      <c r="I27" s="6">
        <v>4.37</v>
      </c>
      <c r="J27" s="6">
        <v>2.92</v>
      </c>
      <c r="K27" s="6">
        <v>12.68</v>
      </c>
      <c r="L27" s="6">
        <v>10.55</v>
      </c>
      <c r="M27" s="6">
        <v>9.3</v>
      </c>
      <c r="N27" s="5" t="s">
        <v>218</v>
      </c>
    </row>
    <row r="28" spans="1:14">
      <c r="A28" s="5" t="s">
        <v>450</v>
      </c>
      <c r="B28" s="6">
        <v>1176374.52</v>
      </c>
      <c r="C28" s="6">
        <v>2.15</v>
      </c>
      <c r="D28" s="6">
        <v>2.26</v>
      </c>
      <c r="E28" s="6">
        <v>41.87</v>
      </c>
      <c r="F28" s="6">
        <v>38.01</v>
      </c>
      <c r="G28" s="6">
        <v>184.4</v>
      </c>
      <c r="H28" s="6">
        <v>177.6</v>
      </c>
      <c r="I28" s="6">
        <v>3.46</v>
      </c>
      <c r="J28" s="6">
        <v>2.97</v>
      </c>
      <c r="K28" s="6">
        <v>7.14</v>
      </c>
      <c r="L28" s="6">
        <v>6.72</v>
      </c>
      <c r="M28" s="6">
        <v>10.84</v>
      </c>
      <c r="N28" s="5" t="s">
        <v>218</v>
      </c>
    </row>
    <row r="29" spans="1:14">
      <c r="A29" s="5" t="s">
        <v>451</v>
      </c>
      <c r="B29" s="6">
        <v>1280686.07</v>
      </c>
      <c r="C29" s="6">
        <v>1.95</v>
      </c>
      <c r="D29" s="6">
        <v>1.7</v>
      </c>
      <c r="E29" s="6">
        <v>63</v>
      </c>
      <c r="F29" s="6">
        <v>50.84</v>
      </c>
      <c r="G29" s="6">
        <v>226.5</v>
      </c>
      <c r="H29" s="6">
        <v>194.11</v>
      </c>
      <c r="I29" s="6">
        <v>3.61</v>
      </c>
      <c r="J29" s="6">
        <v>2.43</v>
      </c>
      <c r="K29" s="6">
        <v>8.56</v>
      </c>
      <c r="L29" s="6">
        <v>7.3</v>
      </c>
      <c r="M29" s="6">
        <v>9.46</v>
      </c>
      <c r="N29" s="5" t="s">
        <v>218</v>
      </c>
    </row>
    <row r="30" spans="1:14">
      <c r="A30" s="5" t="s">
        <v>452</v>
      </c>
      <c r="B30" s="6">
        <v>1254939.7</v>
      </c>
      <c r="C30" s="6">
        <v>1.39</v>
      </c>
      <c r="D30" s="6">
        <v>1.19</v>
      </c>
      <c r="E30" s="6">
        <v>62.9</v>
      </c>
      <c r="F30" s="6">
        <v>49.88</v>
      </c>
      <c r="G30" s="6">
        <v>235.61</v>
      </c>
      <c r="H30" s="6">
        <v>196.51</v>
      </c>
      <c r="I30" s="6">
        <v>6.15</v>
      </c>
      <c r="J30" s="6">
        <v>3.94</v>
      </c>
      <c r="K30" s="6">
        <v>19.83</v>
      </c>
      <c r="L30" s="6">
        <v>16.67</v>
      </c>
      <c r="M30" s="6">
        <v>9.11</v>
      </c>
      <c r="N30" s="5" t="s">
        <v>218</v>
      </c>
    </row>
    <row r="31" spans="1:14">
      <c r="A31" s="5" t="s">
        <v>453</v>
      </c>
      <c r="B31" s="6">
        <v>1238310.7</v>
      </c>
      <c r="C31" s="6">
        <v>1.76</v>
      </c>
      <c r="D31" s="6">
        <v>1.53</v>
      </c>
      <c r="E31" s="6">
        <v>36.89</v>
      </c>
      <c r="F31" s="6">
        <v>31.19</v>
      </c>
      <c r="G31" s="6">
        <v>227.24</v>
      </c>
      <c r="H31" s="6">
        <v>195.21</v>
      </c>
      <c r="I31" s="6">
        <v>1.51</v>
      </c>
      <c r="J31" s="6">
        <v>1.07</v>
      </c>
      <c r="K31" s="6">
        <v>14.36</v>
      </c>
      <c r="L31" s="6">
        <v>12.46</v>
      </c>
      <c r="M31" s="6">
        <v>9.44</v>
      </c>
      <c r="N31" s="5" t="s">
        <v>218</v>
      </c>
    </row>
    <row r="32" spans="1:14">
      <c r="A32" s="5" t="s">
        <v>454</v>
      </c>
      <c r="B32" s="6">
        <v>1147813.51</v>
      </c>
      <c r="C32" s="6">
        <v>1.85</v>
      </c>
      <c r="D32" s="6">
        <v>1.62</v>
      </c>
      <c r="E32" s="6">
        <v>50.33</v>
      </c>
      <c r="F32" s="6">
        <v>40.08</v>
      </c>
      <c r="G32" s="6">
        <v>184.74</v>
      </c>
      <c r="H32" s="6">
        <v>157.28</v>
      </c>
      <c r="I32" s="6">
        <v>9.62</v>
      </c>
      <c r="J32" s="6">
        <v>6.23</v>
      </c>
      <c r="K32" s="6">
        <v>10.67</v>
      </c>
      <c r="L32" s="6">
        <v>8.74</v>
      </c>
      <c r="M32" s="6">
        <v>9.35</v>
      </c>
      <c r="N32" s="5" t="s">
        <v>218</v>
      </c>
    </row>
    <row r="33" spans="1:14">
      <c r="A33" s="5" t="s">
        <v>455</v>
      </c>
      <c r="B33" s="6">
        <v>1331697.6</v>
      </c>
      <c r="C33" s="6">
        <v>1.66</v>
      </c>
      <c r="D33" s="6">
        <v>1.53</v>
      </c>
      <c r="E33" s="6">
        <v>40.47</v>
      </c>
      <c r="F33" s="6">
        <v>36.72</v>
      </c>
      <c r="G33" s="6">
        <v>206.35</v>
      </c>
      <c r="H33" s="6">
        <v>183.24</v>
      </c>
      <c r="I33" s="6">
        <v>0.96</v>
      </c>
      <c r="J33" s="6">
        <v>0.8</v>
      </c>
      <c r="K33" s="6">
        <v>10.11</v>
      </c>
      <c r="L33" s="6">
        <v>9.11</v>
      </c>
      <c r="M33" s="6">
        <v>9.97</v>
      </c>
      <c r="N33" s="5" t="s">
        <v>218</v>
      </c>
    </row>
    <row r="34" spans="1:14">
      <c r="A34" s="5" t="s">
        <v>456</v>
      </c>
      <c r="B34" s="6">
        <v>1315456.22</v>
      </c>
      <c r="C34" s="6">
        <v>1.6</v>
      </c>
      <c r="D34" s="6">
        <v>1.45</v>
      </c>
      <c r="E34" s="6">
        <v>33.69</v>
      </c>
      <c r="F34" s="6">
        <v>28.02</v>
      </c>
      <c r="G34" s="6">
        <v>231.84</v>
      </c>
      <c r="H34" s="6">
        <v>197.88</v>
      </c>
      <c r="I34" s="6">
        <v>3.49</v>
      </c>
      <c r="J34" s="6">
        <v>2.28</v>
      </c>
      <c r="K34" s="6">
        <v>15.77</v>
      </c>
      <c r="L34" s="6">
        <v>13.41</v>
      </c>
      <c r="M34" s="6">
        <v>9.31</v>
      </c>
      <c r="N34" s="5" t="s">
        <v>218</v>
      </c>
    </row>
    <row r="35" spans="1:22">
      <c r="A35" s="5" t="s">
        <v>457</v>
      </c>
      <c r="B35" s="6">
        <v>1286849.5</v>
      </c>
      <c r="C35" s="6">
        <v>1.21</v>
      </c>
      <c r="D35" s="6">
        <v>1.01</v>
      </c>
      <c r="E35" s="6">
        <v>36.49</v>
      </c>
      <c r="F35" s="6">
        <v>29.92</v>
      </c>
      <c r="G35" s="6">
        <v>246.28</v>
      </c>
      <c r="H35" s="6">
        <v>204.23</v>
      </c>
      <c r="I35" s="6">
        <v>0.98</v>
      </c>
      <c r="J35" s="6">
        <v>0.73</v>
      </c>
      <c r="K35" s="6">
        <v>15.42</v>
      </c>
      <c r="L35" s="6">
        <v>12.89</v>
      </c>
      <c r="M35" s="6">
        <v>8.99</v>
      </c>
      <c r="N35" s="5" t="s">
        <v>218</v>
      </c>
      <c r="O35" s="1" t="s">
        <v>378</v>
      </c>
      <c r="P35" s="1" t="s">
        <v>379</v>
      </c>
      <c r="Q35" s="1" t="s">
        <v>380</v>
      </c>
      <c r="R35" s="10" t="s">
        <v>381</v>
      </c>
      <c r="S35" s="10" t="s">
        <v>382</v>
      </c>
      <c r="T35" s="10" t="s">
        <v>383</v>
      </c>
      <c r="U35" s="10" t="s">
        <v>384</v>
      </c>
      <c r="V35" s="10" t="s">
        <v>385</v>
      </c>
    </row>
    <row r="36" spans="1:14">
      <c r="A36" s="13" t="s">
        <v>251</v>
      </c>
      <c r="B36" s="13">
        <f>AVERAGE(B5:B35)</f>
        <v>1232138.15</v>
      </c>
      <c r="C36" s="13">
        <v>1.64</v>
      </c>
      <c r="D36" s="13">
        <v>1.45</v>
      </c>
      <c r="E36" s="13">
        <v>39.44</v>
      </c>
      <c r="F36" s="13">
        <v>32.42</v>
      </c>
      <c r="G36" s="13">
        <v>219.06</v>
      </c>
      <c r="H36" s="13">
        <v>186.28</v>
      </c>
      <c r="I36" s="13">
        <v>3.13</v>
      </c>
      <c r="J36" s="13">
        <f>AVERAGE(J5:J35)</f>
        <v>2.06</v>
      </c>
      <c r="K36" s="13">
        <v>15.71</v>
      </c>
      <c r="L36" s="13">
        <v>13.36</v>
      </c>
      <c r="M36" s="13">
        <v>9.37</v>
      </c>
      <c r="N36" s="14"/>
    </row>
    <row r="37" spans="1:14">
      <c r="A37" s="13" t="s">
        <v>249</v>
      </c>
      <c r="B37" s="13">
        <v>1110395.98</v>
      </c>
      <c r="C37" s="13">
        <v>1.05</v>
      </c>
      <c r="D37" s="13">
        <v>0.9</v>
      </c>
      <c r="E37" s="13">
        <v>25.29</v>
      </c>
      <c r="F37" s="13">
        <v>20.96</v>
      </c>
      <c r="G37" s="13">
        <v>131.21</v>
      </c>
      <c r="H37" s="13">
        <v>113.65</v>
      </c>
      <c r="I37" s="13">
        <v>0.27</v>
      </c>
      <c r="J37" s="13">
        <v>0.19</v>
      </c>
      <c r="K37" s="13">
        <v>7.14</v>
      </c>
      <c r="L37" s="13">
        <v>6.72</v>
      </c>
      <c r="M37" s="13">
        <v>7.94</v>
      </c>
      <c r="N37" s="14"/>
    </row>
    <row r="38" spans="1:22">
      <c r="A38" s="13" t="s">
        <v>250</v>
      </c>
      <c r="B38" s="13">
        <v>1331697.6</v>
      </c>
      <c r="C38" s="13">
        <v>4.23</v>
      </c>
      <c r="D38" s="13">
        <v>3.85</v>
      </c>
      <c r="E38" s="13">
        <v>63</v>
      </c>
      <c r="F38" s="13">
        <v>50.84</v>
      </c>
      <c r="G38" s="13">
        <v>266.48</v>
      </c>
      <c r="H38" s="13">
        <v>212.92</v>
      </c>
      <c r="I38" s="13">
        <v>18.38</v>
      </c>
      <c r="J38" s="13">
        <v>10.89</v>
      </c>
      <c r="K38" s="13">
        <v>22.14</v>
      </c>
      <c r="L38" s="13">
        <v>17.65</v>
      </c>
      <c r="M38" s="13">
        <v>10.84</v>
      </c>
      <c r="N38" s="14"/>
      <c r="O38" s="1">
        <v>744</v>
      </c>
      <c r="P38" s="9">
        <v>698.25</v>
      </c>
      <c r="Q38" s="9">
        <f>B36/24</f>
        <v>51339.0895833333</v>
      </c>
      <c r="R38" s="9">
        <f>D36*Q38*P38/1000000</f>
        <v>51.9789029872656</v>
      </c>
      <c r="S38" s="9">
        <f>F36*P38*Q38/1000000</f>
        <v>1162.17657575666</v>
      </c>
      <c r="T38" s="9">
        <f>H36*Q38*P38/1000000</f>
        <v>6677.67589549506</v>
      </c>
      <c r="U38" s="9">
        <f>L36*P38*Q38/1000000</f>
        <v>478.922857868875</v>
      </c>
      <c r="V38" s="9">
        <f>J36*Q38*P38/1000000</f>
        <v>73.8458897612188</v>
      </c>
    </row>
    <row r="40" spans="1:12">
      <c r="A40" s="1" t="s">
        <v>425</v>
      </c>
      <c r="D40" s="1">
        <v>20</v>
      </c>
      <c r="F40" s="1">
        <v>80</v>
      </c>
      <c r="H40" s="1">
        <v>250</v>
      </c>
      <c r="J40" s="1">
        <v>80</v>
      </c>
      <c r="L40" s="1">
        <v>50</v>
      </c>
    </row>
  </sheetData>
  <mergeCells count="16">
    <mergeCell ref="A1:J1"/>
    <mergeCell ref="A2:N2"/>
    <mergeCell ref="A3:A4"/>
    <mergeCell ref="B3:B4"/>
    <mergeCell ref="C3:C4"/>
    <mergeCell ref="D3:D4"/>
    <mergeCell ref="E3:E4"/>
    <mergeCell ref="F3:F4"/>
    <mergeCell ref="G3:G4"/>
    <mergeCell ref="H3:H4"/>
    <mergeCell ref="I3:I4"/>
    <mergeCell ref="J3:J4"/>
    <mergeCell ref="K3:K4"/>
    <mergeCell ref="L3:L4"/>
    <mergeCell ref="M3:M4"/>
    <mergeCell ref="N3:N4"/>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9"/>
  <sheetViews>
    <sheetView workbookViewId="0">
      <selection activeCell="B5" sqref="B5:B10"/>
    </sheetView>
  </sheetViews>
  <sheetFormatPr defaultColWidth="9" defaultRowHeight="14"/>
  <cols>
    <col min="1" max="1" width="15.5833333333333" style="1" customWidth="1"/>
    <col min="2" max="13" width="10.5" style="1" customWidth="1"/>
    <col min="14" max="14" width="15.5833333333333" style="1" customWidth="1"/>
    <col min="15" max="16" width="9" style="1"/>
    <col min="17" max="17" width="10.3333333333333" style="1" customWidth="1"/>
    <col min="18" max="18" width="9" style="1"/>
    <col min="19" max="19" width="9.75" style="1" customWidth="1"/>
    <col min="20" max="20" width="10.5833333333333" style="1" customWidth="1"/>
    <col min="21" max="16384" width="9" style="1"/>
  </cols>
  <sheetData>
    <row r="1" ht="15" spans="1:10">
      <c r="A1" s="2" t="s">
        <v>200</v>
      </c>
      <c r="B1" s="2"/>
      <c r="C1" s="2"/>
      <c r="D1" s="2"/>
      <c r="E1" s="2"/>
      <c r="F1" s="2"/>
      <c r="G1" s="2"/>
      <c r="H1" s="2"/>
      <c r="I1" s="2"/>
      <c r="J1" s="2"/>
    </row>
    <row r="2" spans="1:14">
      <c r="A2" s="3" t="s">
        <v>458</v>
      </c>
      <c r="B2" s="3"/>
      <c r="C2" s="3"/>
      <c r="D2" s="3"/>
      <c r="E2" s="3"/>
      <c r="F2" s="3"/>
      <c r="G2" s="3"/>
      <c r="H2" s="3"/>
      <c r="I2" s="3"/>
      <c r="J2" s="3"/>
      <c r="K2" s="3"/>
      <c r="L2" s="3"/>
      <c r="M2" s="3"/>
      <c r="N2" s="3"/>
    </row>
    <row r="3" spans="1:14">
      <c r="A3" s="4" t="s">
        <v>202</v>
      </c>
      <c r="B3" s="4" t="s">
        <v>203</v>
      </c>
      <c r="C3" s="4" t="s">
        <v>204</v>
      </c>
      <c r="D3" s="4" t="s">
        <v>205</v>
      </c>
      <c r="E3" s="4" t="s">
        <v>206</v>
      </c>
      <c r="F3" s="4" t="s">
        <v>207</v>
      </c>
      <c r="G3" s="4" t="s">
        <v>208</v>
      </c>
      <c r="H3" s="4" t="s">
        <v>209</v>
      </c>
      <c r="I3" s="4" t="s">
        <v>210</v>
      </c>
      <c r="J3" s="4" t="s">
        <v>211</v>
      </c>
      <c r="K3" s="4" t="s">
        <v>212</v>
      </c>
      <c r="L3" s="4" t="s">
        <v>213</v>
      </c>
      <c r="M3" s="4" t="s">
        <v>214</v>
      </c>
      <c r="N3" s="4" t="s">
        <v>215</v>
      </c>
    </row>
    <row r="4" ht="30" customHeight="1" spans="1:14">
      <c r="A4" s="4"/>
      <c r="B4" s="4"/>
      <c r="C4" s="4"/>
      <c r="D4" s="4"/>
      <c r="E4" s="4"/>
      <c r="F4" s="4"/>
      <c r="G4" s="4"/>
      <c r="H4" s="4"/>
      <c r="I4" s="4"/>
      <c r="J4" s="4"/>
      <c r="K4" s="4"/>
      <c r="L4" s="4"/>
      <c r="M4" s="4"/>
      <c r="N4" s="4"/>
    </row>
    <row r="5" spans="1:14">
      <c r="A5" s="5" t="s">
        <v>459</v>
      </c>
      <c r="B5" s="6">
        <v>1098766.52</v>
      </c>
      <c r="C5" s="6">
        <v>1.52</v>
      </c>
      <c r="D5" s="6">
        <v>1.14</v>
      </c>
      <c r="E5" s="6">
        <v>26.31</v>
      </c>
      <c r="F5" s="6">
        <v>18.99</v>
      </c>
      <c r="G5" s="6">
        <v>269.06</v>
      </c>
      <c r="H5" s="6">
        <v>200.12</v>
      </c>
      <c r="I5" s="6">
        <v>2.33</v>
      </c>
      <c r="J5" s="6">
        <v>1.42</v>
      </c>
      <c r="K5" s="6">
        <v>21.31</v>
      </c>
      <c r="L5" s="6">
        <v>15.92</v>
      </c>
      <c r="M5" s="6">
        <v>7.47</v>
      </c>
      <c r="N5" s="5" t="s">
        <v>218</v>
      </c>
    </row>
    <row r="6" spans="1:14">
      <c r="A6" s="5" t="s">
        <v>460</v>
      </c>
      <c r="B6" s="6">
        <v>1081242.29</v>
      </c>
      <c r="C6" s="6">
        <v>1.58</v>
      </c>
      <c r="D6" s="6">
        <v>1.2</v>
      </c>
      <c r="E6" s="6">
        <v>24.31</v>
      </c>
      <c r="F6" s="6">
        <v>17.63</v>
      </c>
      <c r="G6" s="6">
        <v>219.93</v>
      </c>
      <c r="H6" s="6">
        <v>164.53</v>
      </c>
      <c r="I6" s="6">
        <v>6.39</v>
      </c>
      <c r="J6" s="6">
        <v>3.89</v>
      </c>
      <c r="K6" s="6">
        <v>18.14</v>
      </c>
      <c r="L6" s="6">
        <v>13.62</v>
      </c>
      <c r="M6" s="6">
        <v>7.69</v>
      </c>
      <c r="N6" s="5" t="s">
        <v>218</v>
      </c>
    </row>
    <row r="7" spans="1:14">
      <c r="A7" s="5" t="s">
        <v>461</v>
      </c>
      <c r="B7" s="6">
        <v>1197782.95</v>
      </c>
      <c r="C7" s="6">
        <v>1.67</v>
      </c>
      <c r="D7" s="6">
        <v>1.86</v>
      </c>
      <c r="E7" s="6">
        <v>25.11</v>
      </c>
      <c r="F7" s="6">
        <v>20.44</v>
      </c>
      <c r="G7" s="6">
        <v>165.6</v>
      </c>
      <c r="H7" s="6">
        <v>141.19</v>
      </c>
      <c r="I7" s="6">
        <v>3.03</v>
      </c>
      <c r="J7" s="6">
        <v>2.03</v>
      </c>
      <c r="K7" s="6">
        <v>23.94</v>
      </c>
      <c r="L7" s="6">
        <v>20.7</v>
      </c>
      <c r="M7" s="6">
        <v>9.46</v>
      </c>
      <c r="N7" s="5" t="s">
        <v>218</v>
      </c>
    </row>
    <row r="8" spans="1:14">
      <c r="A8" s="5" t="s">
        <v>462</v>
      </c>
      <c r="B8" s="6">
        <v>1132214.76</v>
      </c>
      <c r="C8" s="6">
        <v>1.32</v>
      </c>
      <c r="D8" s="6">
        <v>1.04</v>
      </c>
      <c r="E8" s="6">
        <v>25.59</v>
      </c>
      <c r="F8" s="6">
        <v>19.06</v>
      </c>
      <c r="G8" s="6">
        <v>227.18</v>
      </c>
      <c r="H8" s="6">
        <v>172.1</v>
      </c>
      <c r="I8" s="6">
        <v>7.01</v>
      </c>
      <c r="J8" s="6">
        <v>5.02</v>
      </c>
      <c r="K8" s="6">
        <v>27.78</v>
      </c>
      <c r="L8" s="6">
        <v>21.39</v>
      </c>
      <c r="M8" s="6">
        <v>7.99</v>
      </c>
      <c r="N8" s="5" t="s">
        <v>218</v>
      </c>
    </row>
    <row r="9" spans="1:14">
      <c r="A9" s="5" t="s">
        <v>463</v>
      </c>
      <c r="B9" s="6">
        <v>1107115.05</v>
      </c>
      <c r="C9" s="6">
        <v>1.34</v>
      </c>
      <c r="D9" s="6">
        <v>1</v>
      </c>
      <c r="E9" s="6">
        <v>25.16</v>
      </c>
      <c r="F9" s="6">
        <v>18.24</v>
      </c>
      <c r="G9" s="6">
        <v>243.26</v>
      </c>
      <c r="H9" s="6">
        <v>182.28</v>
      </c>
      <c r="I9" s="6">
        <v>10.36</v>
      </c>
      <c r="J9" s="6">
        <v>6.05</v>
      </c>
      <c r="K9" s="6">
        <v>26</v>
      </c>
      <c r="L9" s="6">
        <v>19.39</v>
      </c>
      <c r="M9" s="6">
        <v>7.57</v>
      </c>
      <c r="N9" s="5" t="s">
        <v>218</v>
      </c>
    </row>
    <row r="10" spans="1:14">
      <c r="A10" s="5" t="s">
        <v>464</v>
      </c>
      <c r="B10" s="6">
        <v>1108976.12</v>
      </c>
      <c r="C10" s="6">
        <v>1.31</v>
      </c>
      <c r="D10" s="6">
        <v>1.02</v>
      </c>
      <c r="E10" s="6">
        <v>42.26</v>
      </c>
      <c r="F10" s="6">
        <v>31</v>
      </c>
      <c r="G10" s="6">
        <v>243.41</v>
      </c>
      <c r="H10" s="6">
        <v>185.52</v>
      </c>
      <c r="I10" s="6">
        <v>8.54</v>
      </c>
      <c r="J10" s="6">
        <v>5.16</v>
      </c>
      <c r="K10" s="6">
        <v>31.24</v>
      </c>
      <c r="L10" s="6">
        <v>23.71</v>
      </c>
      <c r="M10" s="6">
        <v>7.99</v>
      </c>
      <c r="N10" s="5" t="s">
        <v>218</v>
      </c>
    </row>
    <row r="11" spans="1:14">
      <c r="A11" s="5" t="s">
        <v>465</v>
      </c>
      <c r="B11" s="6">
        <v>1131606.78</v>
      </c>
      <c r="C11" s="6">
        <v>1.4</v>
      </c>
      <c r="D11" s="6">
        <v>1.08</v>
      </c>
      <c r="E11" s="6">
        <v>35.28</v>
      </c>
      <c r="F11" s="6">
        <v>27</v>
      </c>
      <c r="G11" s="6">
        <v>262.97</v>
      </c>
      <c r="H11" s="6">
        <v>198.5</v>
      </c>
      <c r="I11" s="6">
        <v>6.71</v>
      </c>
      <c r="J11" s="6">
        <v>4</v>
      </c>
      <c r="K11" s="6">
        <v>23.17</v>
      </c>
      <c r="L11" s="6">
        <v>18.28</v>
      </c>
      <c r="M11" s="6">
        <v>7.89</v>
      </c>
      <c r="N11" s="5" t="s">
        <v>218</v>
      </c>
    </row>
    <row r="12" spans="1:14">
      <c r="A12" s="5" t="s">
        <v>466</v>
      </c>
      <c r="B12" s="6">
        <v>1123692.65</v>
      </c>
      <c r="C12" s="6">
        <v>1.43</v>
      </c>
      <c r="D12" s="6">
        <v>1.21</v>
      </c>
      <c r="E12" s="6">
        <v>32.62</v>
      </c>
      <c r="F12" s="6">
        <v>24.16</v>
      </c>
      <c r="G12" s="6">
        <v>237</v>
      </c>
      <c r="H12" s="6">
        <v>183.31</v>
      </c>
      <c r="I12" s="6">
        <v>2.12</v>
      </c>
      <c r="J12" s="6">
        <v>1.3</v>
      </c>
      <c r="K12" s="6">
        <v>21.64</v>
      </c>
      <c r="L12" s="6">
        <v>17.22</v>
      </c>
      <c r="M12" s="6">
        <v>8.12</v>
      </c>
      <c r="N12" s="5" t="s">
        <v>218</v>
      </c>
    </row>
    <row r="13" spans="1:14">
      <c r="A13" s="5" t="s">
        <v>467</v>
      </c>
      <c r="B13" s="6">
        <v>1112149.83</v>
      </c>
      <c r="C13" s="6">
        <v>1.43</v>
      </c>
      <c r="D13" s="6">
        <v>1.09</v>
      </c>
      <c r="E13" s="6">
        <v>32.13</v>
      </c>
      <c r="F13" s="6">
        <v>23.35</v>
      </c>
      <c r="G13" s="6">
        <v>255.8</v>
      </c>
      <c r="H13" s="6">
        <v>192.14</v>
      </c>
      <c r="I13" s="6">
        <v>1.18</v>
      </c>
      <c r="J13" s="6">
        <v>0.74</v>
      </c>
      <c r="K13" s="6">
        <v>17.21</v>
      </c>
      <c r="L13" s="6">
        <v>12.95</v>
      </c>
      <c r="M13" s="6">
        <v>7.73</v>
      </c>
      <c r="N13" s="5" t="s">
        <v>218</v>
      </c>
    </row>
    <row r="14" spans="1:14">
      <c r="A14" s="5" t="s">
        <v>468</v>
      </c>
      <c r="B14" s="6">
        <v>1082658.84</v>
      </c>
      <c r="C14" s="6">
        <v>1.42</v>
      </c>
      <c r="D14" s="6">
        <v>1.04</v>
      </c>
      <c r="E14" s="6">
        <v>47.4</v>
      </c>
      <c r="F14" s="6">
        <v>33.55</v>
      </c>
      <c r="G14" s="6">
        <v>266.42</v>
      </c>
      <c r="H14" s="6">
        <v>194.84</v>
      </c>
      <c r="I14" s="6">
        <v>3.83</v>
      </c>
      <c r="J14" s="6">
        <v>2.39</v>
      </c>
      <c r="K14" s="6">
        <v>19.12</v>
      </c>
      <c r="L14" s="6">
        <v>13.88</v>
      </c>
      <c r="M14" s="6">
        <v>7.28</v>
      </c>
      <c r="N14" s="5" t="s">
        <v>218</v>
      </c>
    </row>
    <row r="15" spans="1:14">
      <c r="A15" s="5" t="s">
        <v>469</v>
      </c>
      <c r="B15" s="6">
        <v>1102453.33</v>
      </c>
      <c r="C15" s="6">
        <v>1.49</v>
      </c>
      <c r="D15" s="6">
        <v>1.04</v>
      </c>
      <c r="E15" s="6">
        <v>36.23</v>
      </c>
      <c r="F15" s="6">
        <v>24.8</v>
      </c>
      <c r="G15" s="6">
        <v>264.36</v>
      </c>
      <c r="H15" s="6">
        <v>184.98</v>
      </c>
      <c r="I15" s="6">
        <v>0.9</v>
      </c>
      <c r="J15" s="6">
        <v>0.56</v>
      </c>
      <c r="K15" s="6">
        <v>26.61</v>
      </c>
      <c r="L15" s="6">
        <v>18.58</v>
      </c>
      <c r="M15" s="6">
        <v>6.65</v>
      </c>
      <c r="N15" s="5" t="s">
        <v>218</v>
      </c>
    </row>
    <row r="16" spans="1:14">
      <c r="A16" s="5" t="s">
        <v>470</v>
      </c>
      <c r="B16" s="6">
        <v>1145392.69</v>
      </c>
      <c r="C16" s="6">
        <v>1.53</v>
      </c>
      <c r="D16" s="6">
        <v>1.13</v>
      </c>
      <c r="E16" s="6">
        <v>35.73</v>
      </c>
      <c r="F16" s="6">
        <v>25.28</v>
      </c>
      <c r="G16" s="6">
        <v>274.19</v>
      </c>
      <c r="H16" s="6">
        <v>199.82</v>
      </c>
      <c r="I16" s="6">
        <v>6</v>
      </c>
      <c r="J16" s="6">
        <v>3.96</v>
      </c>
      <c r="K16" s="6">
        <v>22.57</v>
      </c>
      <c r="L16" s="6">
        <v>16.39</v>
      </c>
      <c r="M16" s="6">
        <v>7.26</v>
      </c>
      <c r="N16" s="5" t="s">
        <v>218</v>
      </c>
    </row>
    <row r="17" spans="1:14">
      <c r="A17" s="5" t="s">
        <v>471</v>
      </c>
      <c r="B17" s="6">
        <v>1153214.8</v>
      </c>
      <c r="C17" s="6">
        <v>1.48</v>
      </c>
      <c r="D17" s="6">
        <v>1.09</v>
      </c>
      <c r="E17" s="6">
        <v>41.88</v>
      </c>
      <c r="F17" s="6">
        <v>29.95</v>
      </c>
      <c r="G17" s="6">
        <v>286.68</v>
      </c>
      <c r="H17" s="6">
        <v>210.83</v>
      </c>
      <c r="I17" s="6">
        <v>7.06</v>
      </c>
      <c r="J17" s="6">
        <v>4.03</v>
      </c>
      <c r="K17" s="6">
        <v>26.38</v>
      </c>
      <c r="L17" s="6">
        <v>19.31</v>
      </c>
      <c r="M17" s="6">
        <v>7.38</v>
      </c>
      <c r="N17" s="5" t="s">
        <v>218</v>
      </c>
    </row>
    <row r="18" spans="1:14">
      <c r="A18" s="5" t="s">
        <v>472</v>
      </c>
      <c r="B18" s="6">
        <v>1115161.77</v>
      </c>
      <c r="C18" s="6">
        <v>1.59</v>
      </c>
      <c r="D18" s="6">
        <v>1.27</v>
      </c>
      <c r="E18" s="6">
        <v>37.58</v>
      </c>
      <c r="F18" s="6">
        <v>27.53</v>
      </c>
      <c r="G18" s="6">
        <v>246.72</v>
      </c>
      <c r="H18" s="6">
        <v>190.22</v>
      </c>
      <c r="I18" s="6">
        <v>2.77</v>
      </c>
      <c r="J18" s="6">
        <v>1.69</v>
      </c>
      <c r="K18" s="6">
        <v>25.11</v>
      </c>
      <c r="L18" s="6">
        <v>19.62</v>
      </c>
      <c r="M18" s="6">
        <v>8.2</v>
      </c>
      <c r="N18" s="5" t="s">
        <v>218</v>
      </c>
    </row>
    <row r="19" spans="1:14">
      <c r="A19" s="5" t="s">
        <v>473</v>
      </c>
      <c r="B19" s="6">
        <v>1151052.77</v>
      </c>
      <c r="C19" s="6">
        <v>1.31</v>
      </c>
      <c r="D19" s="6">
        <v>0.93</v>
      </c>
      <c r="E19" s="6">
        <v>44.39</v>
      </c>
      <c r="F19" s="6">
        <v>30.71</v>
      </c>
      <c r="G19" s="6">
        <v>285</v>
      </c>
      <c r="H19" s="6">
        <v>204.98</v>
      </c>
      <c r="I19" s="6">
        <v>10.2</v>
      </c>
      <c r="J19" s="6">
        <v>6.16</v>
      </c>
      <c r="K19" s="6">
        <v>22.53</v>
      </c>
      <c r="L19" s="6">
        <v>16.19</v>
      </c>
      <c r="M19" s="6">
        <v>7.06</v>
      </c>
      <c r="N19" s="5" t="s">
        <v>218</v>
      </c>
    </row>
    <row r="20" spans="1:14">
      <c r="A20" s="5" t="s">
        <v>474</v>
      </c>
      <c r="B20" s="6">
        <v>1102218.73</v>
      </c>
      <c r="C20" s="6">
        <v>1.09</v>
      </c>
      <c r="D20" s="6">
        <v>0.81</v>
      </c>
      <c r="E20" s="6">
        <v>53.24</v>
      </c>
      <c r="F20" s="6">
        <v>37.28</v>
      </c>
      <c r="G20" s="6">
        <v>241.83</v>
      </c>
      <c r="H20" s="6">
        <v>177.59</v>
      </c>
      <c r="I20" s="6">
        <v>5.85</v>
      </c>
      <c r="J20" s="6">
        <v>3.49</v>
      </c>
      <c r="K20" s="6">
        <v>21.4</v>
      </c>
      <c r="L20" s="6">
        <v>15.59</v>
      </c>
      <c r="M20" s="6">
        <v>7.41</v>
      </c>
      <c r="N20" s="5" t="s">
        <v>218</v>
      </c>
    </row>
    <row r="21" spans="1:14">
      <c r="A21" s="5" t="s">
        <v>475</v>
      </c>
      <c r="B21" s="6">
        <v>1089769.93</v>
      </c>
      <c r="C21" s="6">
        <v>1.14</v>
      </c>
      <c r="D21" s="6">
        <v>0.89</v>
      </c>
      <c r="E21" s="6">
        <v>37.74</v>
      </c>
      <c r="F21" s="6">
        <v>27.24</v>
      </c>
      <c r="G21" s="6">
        <v>241.63</v>
      </c>
      <c r="H21" s="6">
        <v>182.47</v>
      </c>
      <c r="I21" s="6">
        <v>0.62</v>
      </c>
      <c r="J21" s="6">
        <v>0.38</v>
      </c>
      <c r="K21" s="6">
        <v>26.76</v>
      </c>
      <c r="L21" s="6">
        <v>20.13</v>
      </c>
      <c r="M21" s="6">
        <v>7.93</v>
      </c>
      <c r="N21" s="5" t="s">
        <v>218</v>
      </c>
    </row>
    <row r="22" spans="1:14">
      <c r="A22" s="5" t="s">
        <v>476</v>
      </c>
      <c r="B22" s="6">
        <v>1113766.95</v>
      </c>
      <c r="C22" s="6">
        <v>1.28</v>
      </c>
      <c r="D22" s="6">
        <v>0.93</v>
      </c>
      <c r="E22" s="6">
        <v>40.3</v>
      </c>
      <c r="F22" s="6">
        <v>28.09</v>
      </c>
      <c r="G22" s="6">
        <v>268.62</v>
      </c>
      <c r="H22" s="6">
        <v>194.81</v>
      </c>
      <c r="I22" s="6">
        <v>5.54</v>
      </c>
      <c r="J22" s="6">
        <v>3.38</v>
      </c>
      <c r="K22" s="6">
        <v>29.07</v>
      </c>
      <c r="L22" s="6">
        <v>20.85</v>
      </c>
      <c r="M22" s="6">
        <v>7.17</v>
      </c>
      <c r="N22" s="5" t="s">
        <v>218</v>
      </c>
    </row>
    <row r="23" spans="1:14">
      <c r="A23" s="5" t="s">
        <v>477</v>
      </c>
      <c r="B23" s="6">
        <v>1066152.84</v>
      </c>
      <c r="C23" s="6">
        <v>1.33</v>
      </c>
      <c r="D23" s="6">
        <v>1.02</v>
      </c>
      <c r="E23" s="6">
        <v>43.08</v>
      </c>
      <c r="F23" s="6">
        <v>29.56</v>
      </c>
      <c r="G23" s="6">
        <v>261.26</v>
      </c>
      <c r="H23" s="6">
        <v>196.29</v>
      </c>
      <c r="I23" s="6">
        <v>7.07</v>
      </c>
      <c r="J23" s="6">
        <v>4.16</v>
      </c>
      <c r="K23" s="6">
        <v>31.14</v>
      </c>
      <c r="L23" s="6">
        <v>23.05</v>
      </c>
      <c r="M23" s="6">
        <v>7.77</v>
      </c>
      <c r="N23" s="5" t="s">
        <v>218</v>
      </c>
    </row>
    <row r="24" spans="1:14">
      <c r="A24" s="5" t="s">
        <v>478</v>
      </c>
      <c r="B24" s="6">
        <v>1099130.14</v>
      </c>
      <c r="C24" s="6">
        <v>1.36</v>
      </c>
      <c r="D24" s="6">
        <v>1.01</v>
      </c>
      <c r="E24" s="6">
        <v>47.47</v>
      </c>
      <c r="F24" s="6">
        <v>33.16</v>
      </c>
      <c r="G24" s="6">
        <v>283.2</v>
      </c>
      <c r="H24" s="6">
        <v>212.11</v>
      </c>
      <c r="I24" s="6">
        <v>16.36</v>
      </c>
      <c r="J24" s="6">
        <v>9.22</v>
      </c>
      <c r="K24" s="6">
        <v>34.9</v>
      </c>
      <c r="L24" s="6">
        <v>26.01</v>
      </c>
      <c r="M24" s="6">
        <v>7.58</v>
      </c>
      <c r="N24" s="5" t="s">
        <v>218</v>
      </c>
    </row>
    <row r="25" spans="1:14">
      <c r="A25" s="5" t="s">
        <v>479</v>
      </c>
      <c r="B25" s="5" t="s">
        <v>217</v>
      </c>
      <c r="C25" s="5" t="s">
        <v>217</v>
      </c>
      <c r="D25" s="5" t="s">
        <v>217</v>
      </c>
      <c r="E25" s="5" t="s">
        <v>217</v>
      </c>
      <c r="F25" s="5" t="s">
        <v>217</v>
      </c>
      <c r="G25" s="5" t="s">
        <v>217</v>
      </c>
      <c r="H25" s="5" t="s">
        <v>217</v>
      </c>
      <c r="I25" s="5" t="s">
        <v>217</v>
      </c>
      <c r="J25" s="5" t="s">
        <v>217</v>
      </c>
      <c r="K25" s="5" t="s">
        <v>217</v>
      </c>
      <c r="L25" s="5" t="s">
        <v>217</v>
      </c>
      <c r="M25" s="5" t="s">
        <v>217</v>
      </c>
      <c r="N25" s="5" t="s">
        <v>218</v>
      </c>
    </row>
    <row r="26" spans="1:14">
      <c r="A26" s="5" t="s">
        <v>480</v>
      </c>
      <c r="B26" s="5" t="s">
        <v>217</v>
      </c>
      <c r="C26" s="5" t="s">
        <v>217</v>
      </c>
      <c r="D26" s="5" t="s">
        <v>217</v>
      </c>
      <c r="E26" s="5" t="s">
        <v>217</v>
      </c>
      <c r="F26" s="5" t="s">
        <v>217</v>
      </c>
      <c r="G26" s="5" t="s">
        <v>217</v>
      </c>
      <c r="H26" s="5" t="s">
        <v>217</v>
      </c>
      <c r="I26" s="5" t="s">
        <v>217</v>
      </c>
      <c r="J26" s="5" t="s">
        <v>217</v>
      </c>
      <c r="K26" s="5" t="s">
        <v>217</v>
      </c>
      <c r="L26" s="5" t="s">
        <v>217</v>
      </c>
      <c r="M26" s="5" t="s">
        <v>217</v>
      </c>
      <c r="N26" s="5" t="s">
        <v>218</v>
      </c>
    </row>
    <row r="27" spans="1:14">
      <c r="A27" s="5" t="s">
        <v>481</v>
      </c>
      <c r="B27" s="5" t="s">
        <v>217</v>
      </c>
      <c r="C27" s="5" t="s">
        <v>217</v>
      </c>
      <c r="D27" s="5" t="s">
        <v>217</v>
      </c>
      <c r="E27" s="5" t="s">
        <v>217</v>
      </c>
      <c r="F27" s="5" t="s">
        <v>217</v>
      </c>
      <c r="G27" s="5" t="s">
        <v>217</v>
      </c>
      <c r="H27" s="5" t="s">
        <v>217</v>
      </c>
      <c r="I27" s="5" t="s">
        <v>217</v>
      </c>
      <c r="J27" s="5" t="s">
        <v>217</v>
      </c>
      <c r="K27" s="5" t="s">
        <v>217</v>
      </c>
      <c r="L27" s="5" t="s">
        <v>217</v>
      </c>
      <c r="M27" s="5" t="s">
        <v>217</v>
      </c>
      <c r="N27" s="5" t="s">
        <v>218</v>
      </c>
    </row>
    <row r="28" spans="1:14">
      <c r="A28" s="5" t="s">
        <v>482</v>
      </c>
      <c r="B28" s="5" t="s">
        <v>217</v>
      </c>
      <c r="C28" s="5" t="s">
        <v>217</v>
      </c>
      <c r="D28" s="5" t="s">
        <v>217</v>
      </c>
      <c r="E28" s="5" t="s">
        <v>217</v>
      </c>
      <c r="F28" s="5" t="s">
        <v>217</v>
      </c>
      <c r="G28" s="5" t="s">
        <v>217</v>
      </c>
      <c r="H28" s="5" t="s">
        <v>217</v>
      </c>
      <c r="I28" s="5" t="s">
        <v>217</v>
      </c>
      <c r="J28" s="5" t="s">
        <v>217</v>
      </c>
      <c r="K28" s="5" t="s">
        <v>217</v>
      </c>
      <c r="L28" s="5" t="s">
        <v>217</v>
      </c>
      <c r="M28" s="5" t="s">
        <v>217</v>
      </c>
      <c r="N28" s="5" t="s">
        <v>218</v>
      </c>
    </row>
    <row r="29" spans="1:14">
      <c r="A29" s="5" t="s">
        <v>483</v>
      </c>
      <c r="B29" s="5" t="s">
        <v>217</v>
      </c>
      <c r="C29" s="5" t="s">
        <v>217</v>
      </c>
      <c r="D29" s="5" t="s">
        <v>217</v>
      </c>
      <c r="E29" s="5" t="s">
        <v>217</v>
      </c>
      <c r="F29" s="5" t="s">
        <v>217</v>
      </c>
      <c r="G29" s="5" t="s">
        <v>217</v>
      </c>
      <c r="H29" s="5" t="s">
        <v>217</v>
      </c>
      <c r="I29" s="5" t="s">
        <v>217</v>
      </c>
      <c r="J29" s="5" t="s">
        <v>217</v>
      </c>
      <c r="K29" s="5" t="s">
        <v>217</v>
      </c>
      <c r="L29" s="5" t="s">
        <v>217</v>
      </c>
      <c r="M29" s="5" t="s">
        <v>217</v>
      </c>
      <c r="N29" s="5" t="s">
        <v>218</v>
      </c>
    </row>
    <row r="30" spans="1:14">
      <c r="A30" s="5" t="s">
        <v>484</v>
      </c>
      <c r="B30" s="5" t="s">
        <v>217</v>
      </c>
      <c r="C30" s="5" t="s">
        <v>217</v>
      </c>
      <c r="D30" s="5" t="s">
        <v>217</v>
      </c>
      <c r="E30" s="5" t="s">
        <v>217</v>
      </c>
      <c r="F30" s="5" t="s">
        <v>217</v>
      </c>
      <c r="G30" s="5" t="s">
        <v>217</v>
      </c>
      <c r="H30" s="5" t="s">
        <v>217</v>
      </c>
      <c r="I30" s="5" t="s">
        <v>217</v>
      </c>
      <c r="J30" s="5" t="s">
        <v>217</v>
      </c>
      <c r="K30" s="5" t="s">
        <v>217</v>
      </c>
      <c r="L30" s="5" t="s">
        <v>217</v>
      </c>
      <c r="M30" s="5" t="s">
        <v>217</v>
      </c>
      <c r="N30" s="5" t="s">
        <v>218</v>
      </c>
    </row>
    <row r="31" spans="1:14">
      <c r="A31" s="5" t="s">
        <v>485</v>
      </c>
      <c r="B31" s="5" t="s">
        <v>217</v>
      </c>
      <c r="C31" s="5" t="s">
        <v>217</v>
      </c>
      <c r="D31" s="5" t="s">
        <v>217</v>
      </c>
      <c r="E31" s="5" t="s">
        <v>217</v>
      </c>
      <c r="F31" s="5" t="s">
        <v>217</v>
      </c>
      <c r="G31" s="5" t="s">
        <v>217</v>
      </c>
      <c r="H31" s="5" t="s">
        <v>217</v>
      </c>
      <c r="I31" s="5" t="s">
        <v>217</v>
      </c>
      <c r="J31" s="5" t="s">
        <v>217</v>
      </c>
      <c r="K31" s="5" t="s">
        <v>217</v>
      </c>
      <c r="L31" s="5" t="s">
        <v>217</v>
      </c>
      <c r="M31" s="5" t="s">
        <v>217</v>
      </c>
      <c r="N31" s="5" t="s">
        <v>218</v>
      </c>
    </row>
    <row r="32" spans="1:14">
      <c r="A32" s="5" t="s">
        <v>486</v>
      </c>
      <c r="B32" s="6">
        <v>1154050.74</v>
      </c>
      <c r="C32" s="6">
        <v>1.02</v>
      </c>
      <c r="D32" s="6">
        <v>0.88</v>
      </c>
      <c r="E32" s="6">
        <v>60.32</v>
      </c>
      <c r="F32" s="6">
        <v>53.56</v>
      </c>
      <c r="G32" s="6">
        <v>219.77</v>
      </c>
      <c r="H32" s="6">
        <v>188.06</v>
      </c>
      <c r="I32" s="6">
        <v>19.37</v>
      </c>
      <c r="J32" s="6">
        <v>11.92</v>
      </c>
      <c r="K32" s="6">
        <v>22.03</v>
      </c>
      <c r="L32" s="6">
        <v>21.78</v>
      </c>
      <c r="M32" s="6">
        <v>9.1</v>
      </c>
      <c r="N32" s="5" t="s">
        <v>218</v>
      </c>
    </row>
    <row r="33" spans="1:14">
      <c r="A33" s="5" t="s">
        <v>487</v>
      </c>
      <c r="B33" s="6">
        <v>1173804.6</v>
      </c>
      <c r="C33" s="6">
        <v>1.15</v>
      </c>
      <c r="D33" s="6">
        <v>0.97</v>
      </c>
      <c r="E33" s="6">
        <v>38.19</v>
      </c>
      <c r="F33" s="6">
        <v>29.54</v>
      </c>
      <c r="G33" s="6">
        <v>195.02</v>
      </c>
      <c r="H33" s="6">
        <v>162.28</v>
      </c>
      <c r="I33" s="6">
        <v>11.41</v>
      </c>
      <c r="J33" s="6">
        <v>7.24</v>
      </c>
      <c r="K33" s="6">
        <v>11.79</v>
      </c>
      <c r="L33" s="6">
        <v>10</v>
      </c>
      <c r="M33" s="6">
        <v>8.88</v>
      </c>
      <c r="N33" s="5" t="s">
        <v>218</v>
      </c>
    </row>
    <row r="34" spans="1:22">
      <c r="A34" s="5" t="s">
        <v>488</v>
      </c>
      <c r="B34" s="6">
        <v>1179769.05</v>
      </c>
      <c r="C34" s="6">
        <v>1.24</v>
      </c>
      <c r="D34" s="6">
        <v>1</v>
      </c>
      <c r="E34" s="6">
        <v>42.6</v>
      </c>
      <c r="F34" s="6">
        <v>32.19</v>
      </c>
      <c r="G34" s="6">
        <v>254.57</v>
      </c>
      <c r="H34" s="6">
        <v>203.65</v>
      </c>
      <c r="I34" s="6">
        <v>12.45</v>
      </c>
      <c r="J34" s="6">
        <v>7.65</v>
      </c>
      <c r="K34" s="6">
        <v>16.76</v>
      </c>
      <c r="L34" s="6">
        <v>13.25</v>
      </c>
      <c r="M34" s="6">
        <v>8.4</v>
      </c>
      <c r="N34" s="5" t="s">
        <v>218</v>
      </c>
      <c r="O34" s="1" t="s">
        <v>378</v>
      </c>
      <c r="P34" s="1" t="s">
        <v>379</v>
      </c>
      <c r="Q34" s="1" t="s">
        <v>380</v>
      </c>
      <c r="R34" s="10" t="s">
        <v>381</v>
      </c>
      <c r="S34" s="10" t="s">
        <v>382</v>
      </c>
      <c r="T34" s="10" t="s">
        <v>383</v>
      </c>
      <c r="U34" s="10" t="s">
        <v>384</v>
      </c>
      <c r="V34" s="10" t="s">
        <v>385</v>
      </c>
    </row>
    <row r="35" spans="1:14">
      <c r="A35" s="6" t="s">
        <v>489</v>
      </c>
      <c r="B35" s="7">
        <f t="shared" ref="B35:M35" si="0">AVERAGE(B5:B34)</f>
        <v>1122701.91869565</v>
      </c>
      <c r="C35" s="7">
        <f t="shared" si="0"/>
        <v>1.36652173913043</v>
      </c>
      <c r="D35" s="7">
        <f t="shared" si="0"/>
        <v>1.07173913043478</v>
      </c>
      <c r="E35" s="7">
        <f t="shared" si="0"/>
        <v>38.04</v>
      </c>
      <c r="F35" s="7">
        <f t="shared" si="0"/>
        <v>27.9265217391304</v>
      </c>
      <c r="G35" s="7">
        <f t="shared" si="0"/>
        <v>248.412173913043</v>
      </c>
      <c r="H35" s="7">
        <f t="shared" si="0"/>
        <v>187.94</v>
      </c>
      <c r="I35" s="7">
        <f t="shared" si="0"/>
        <v>6.83043478260869</v>
      </c>
      <c r="J35" s="7">
        <f t="shared" si="0"/>
        <v>4.16695652173913</v>
      </c>
      <c r="K35" s="7">
        <f t="shared" si="0"/>
        <v>23.7652173913043</v>
      </c>
      <c r="L35" s="7">
        <f t="shared" si="0"/>
        <v>18.165652173913</v>
      </c>
      <c r="M35" s="7">
        <f t="shared" si="0"/>
        <v>7.82521739130435</v>
      </c>
      <c r="N35" s="6"/>
    </row>
    <row r="36" spans="1:14">
      <c r="A36" s="6" t="s">
        <v>249</v>
      </c>
      <c r="B36" s="7">
        <v>1066152.84</v>
      </c>
      <c r="C36" s="7">
        <v>1.02</v>
      </c>
      <c r="D36" s="7">
        <v>0.81</v>
      </c>
      <c r="E36" s="7">
        <v>24.31</v>
      </c>
      <c r="F36" s="7">
        <v>17.63</v>
      </c>
      <c r="G36" s="7">
        <v>165.6</v>
      </c>
      <c r="H36" s="7">
        <v>141.19</v>
      </c>
      <c r="I36" s="7">
        <v>0.62</v>
      </c>
      <c r="J36" s="7">
        <v>0.38</v>
      </c>
      <c r="K36" s="7">
        <v>11.79</v>
      </c>
      <c r="L36" s="7">
        <v>10</v>
      </c>
      <c r="M36" s="7">
        <v>6.65</v>
      </c>
      <c r="N36" s="12"/>
    </row>
    <row r="37" spans="1:22">
      <c r="A37" s="6" t="s">
        <v>250</v>
      </c>
      <c r="B37" s="7">
        <v>1197782.95</v>
      </c>
      <c r="C37" s="7">
        <v>1.67</v>
      </c>
      <c r="D37" s="7">
        <v>1.86</v>
      </c>
      <c r="E37" s="7">
        <v>60.32</v>
      </c>
      <c r="F37" s="7">
        <v>53.56</v>
      </c>
      <c r="G37" s="7">
        <v>286.68</v>
      </c>
      <c r="H37" s="7">
        <v>212.11</v>
      </c>
      <c r="I37" s="7">
        <v>19.37</v>
      </c>
      <c r="J37" s="7">
        <v>11.92</v>
      </c>
      <c r="K37" s="7">
        <v>34.9</v>
      </c>
      <c r="L37" s="7">
        <v>26.01</v>
      </c>
      <c r="M37" s="7">
        <v>9.46</v>
      </c>
      <c r="N37" s="12"/>
      <c r="O37" s="1">
        <v>720</v>
      </c>
      <c r="P37" s="9">
        <v>571.75</v>
      </c>
      <c r="Q37" s="9">
        <f>B35/24</f>
        <v>46779.2466123188</v>
      </c>
      <c r="R37" s="9">
        <f>D35*Q37*P37/1000000</f>
        <v>28.6647714903098</v>
      </c>
      <c r="S37" s="9">
        <f>F35*P37*Q37/1000000</f>
        <v>746.923706934721</v>
      </c>
      <c r="T37" s="9">
        <f>H35*Q37*P37/1000000</f>
        <v>5026.6496770565</v>
      </c>
      <c r="U37" s="9">
        <f>L35*P37*Q37/1000000</f>
        <v>485.859155227843</v>
      </c>
      <c r="V37" s="9">
        <f>J35*Q37*P37/1000000</f>
        <v>111.449561851168</v>
      </c>
    </row>
    <row r="38" spans="1:1">
      <c r="A38" s="11"/>
    </row>
    <row r="39" spans="1:12">
      <c r="A39" s="1" t="s">
        <v>425</v>
      </c>
      <c r="D39" s="1">
        <v>20</v>
      </c>
      <c r="F39" s="1">
        <v>80</v>
      </c>
      <c r="H39" s="1">
        <v>250</v>
      </c>
      <c r="J39" s="1">
        <v>80</v>
      </c>
      <c r="L39" s="1">
        <v>50</v>
      </c>
    </row>
  </sheetData>
  <autoFilter ref="A1:N39">
    <extLst/>
  </autoFilter>
  <mergeCells count="16">
    <mergeCell ref="A1:J1"/>
    <mergeCell ref="A2:N2"/>
    <mergeCell ref="A3:A4"/>
    <mergeCell ref="B3:B4"/>
    <mergeCell ref="C3:C4"/>
    <mergeCell ref="D3:D4"/>
    <mergeCell ref="E3:E4"/>
    <mergeCell ref="F3:F4"/>
    <mergeCell ref="G3:G4"/>
    <mergeCell ref="H3:H4"/>
    <mergeCell ref="I3:I4"/>
    <mergeCell ref="J3:J4"/>
    <mergeCell ref="K3:K4"/>
    <mergeCell ref="L3:L4"/>
    <mergeCell ref="M3:M4"/>
    <mergeCell ref="N3:N4"/>
  </mergeCells>
  <pageMargins left="0.7" right="0.7"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8"/>
  <sheetViews>
    <sheetView topLeftCell="A9" workbookViewId="0">
      <selection activeCell="B5" sqref="B5:B10"/>
    </sheetView>
  </sheetViews>
  <sheetFormatPr defaultColWidth="9" defaultRowHeight="14"/>
  <cols>
    <col min="1" max="1" width="15.5833333333333" style="1" customWidth="1"/>
    <col min="2" max="2" width="11.3333333333333" style="1" customWidth="1"/>
    <col min="3" max="14" width="10.5" style="1" customWidth="1"/>
    <col min="15" max="16" width="9" style="1"/>
    <col min="17" max="17" width="10.3333333333333" style="1" customWidth="1"/>
    <col min="18" max="19" width="9" style="1"/>
    <col min="20" max="20" width="10.0833333333333" style="1" customWidth="1"/>
    <col min="21" max="16384" width="9" style="1"/>
  </cols>
  <sheetData>
    <row r="1" ht="18" customHeight="1" spans="1:10">
      <c r="A1" s="2" t="s">
        <v>200</v>
      </c>
      <c r="B1" s="2"/>
      <c r="C1" s="2"/>
      <c r="D1" s="2"/>
      <c r="E1" s="2"/>
      <c r="F1" s="2"/>
      <c r="G1" s="2"/>
      <c r="H1" s="2"/>
      <c r="I1" s="2"/>
      <c r="J1" s="2"/>
    </row>
    <row r="2" ht="18" customHeight="1" spans="1:14">
      <c r="A2" s="3" t="s">
        <v>490</v>
      </c>
      <c r="B2" s="3"/>
      <c r="C2" s="3"/>
      <c r="D2" s="3"/>
      <c r="E2" s="3"/>
      <c r="F2" s="3"/>
      <c r="G2" s="3"/>
      <c r="H2" s="3"/>
      <c r="I2" s="3"/>
      <c r="J2" s="3"/>
      <c r="K2" s="3"/>
      <c r="L2" s="3"/>
      <c r="M2" s="3"/>
      <c r="N2" s="3"/>
    </row>
    <row r="3" ht="18" customHeight="1" spans="1:14">
      <c r="A3" s="4" t="s">
        <v>202</v>
      </c>
      <c r="B3" s="4" t="s">
        <v>203</v>
      </c>
      <c r="C3" s="4" t="s">
        <v>204</v>
      </c>
      <c r="D3" s="4" t="s">
        <v>205</v>
      </c>
      <c r="E3" s="4" t="s">
        <v>206</v>
      </c>
      <c r="F3" s="4" t="s">
        <v>207</v>
      </c>
      <c r="G3" s="4" t="s">
        <v>208</v>
      </c>
      <c r="H3" s="4" t="s">
        <v>209</v>
      </c>
      <c r="I3" s="4" t="s">
        <v>210</v>
      </c>
      <c r="J3" s="4" t="s">
        <v>211</v>
      </c>
      <c r="K3" s="4" t="s">
        <v>212</v>
      </c>
      <c r="L3" s="4" t="s">
        <v>213</v>
      </c>
      <c r="M3" s="4" t="s">
        <v>214</v>
      </c>
      <c r="N3" s="4" t="s">
        <v>215</v>
      </c>
    </row>
    <row r="4" ht="18" customHeight="1" spans="1:14">
      <c r="A4" s="4"/>
      <c r="B4" s="4"/>
      <c r="C4" s="4"/>
      <c r="D4" s="4"/>
      <c r="E4" s="4"/>
      <c r="F4" s="4"/>
      <c r="G4" s="4"/>
      <c r="H4" s="4"/>
      <c r="I4" s="4"/>
      <c r="J4" s="4"/>
      <c r="K4" s="4"/>
      <c r="L4" s="4"/>
      <c r="M4" s="4"/>
      <c r="N4" s="4"/>
    </row>
    <row r="5" ht="18" customHeight="1" spans="1:14">
      <c r="A5" s="5" t="s">
        <v>491</v>
      </c>
      <c r="B5" s="6">
        <v>1165730.58</v>
      </c>
      <c r="C5" s="6">
        <v>2.51</v>
      </c>
      <c r="D5" s="6">
        <v>1.91</v>
      </c>
      <c r="E5" s="6">
        <v>39.61</v>
      </c>
      <c r="F5" s="6">
        <v>28.64</v>
      </c>
      <c r="G5" s="6">
        <v>183.13</v>
      </c>
      <c r="H5" s="6">
        <v>137.08</v>
      </c>
      <c r="I5" s="6">
        <v>3.52</v>
      </c>
      <c r="J5" s="6">
        <v>2.33</v>
      </c>
      <c r="K5" s="6">
        <v>41.43</v>
      </c>
      <c r="L5" s="6">
        <v>30.91</v>
      </c>
      <c r="M5" s="6">
        <v>7.69</v>
      </c>
      <c r="N5" s="5" t="s">
        <v>218</v>
      </c>
    </row>
    <row r="6" ht="18" customHeight="1" spans="1:14">
      <c r="A6" s="5" t="s">
        <v>492</v>
      </c>
      <c r="B6" s="6">
        <v>1142407.53</v>
      </c>
      <c r="C6" s="6">
        <v>2.58</v>
      </c>
      <c r="D6" s="6">
        <v>2.06</v>
      </c>
      <c r="E6" s="6">
        <v>38.09</v>
      </c>
      <c r="F6" s="6">
        <v>29.3</v>
      </c>
      <c r="G6" s="6">
        <v>152.34</v>
      </c>
      <c r="H6" s="6">
        <v>118.98</v>
      </c>
      <c r="I6" s="6">
        <v>5.66</v>
      </c>
      <c r="J6" s="6">
        <v>3.54</v>
      </c>
      <c r="K6" s="6">
        <v>41.34</v>
      </c>
      <c r="L6" s="6">
        <v>32.58</v>
      </c>
      <c r="M6" s="6">
        <v>8.27</v>
      </c>
      <c r="N6" s="5" t="s">
        <v>218</v>
      </c>
    </row>
    <row r="7" ht="18" customHeight="1" spans="1:14">
      <c r="A7" s="5" t="s">
        <v>493</v>
      </c>
      <c r="B7" s="6">
        <v>1126600.46</v>
      </c>
      <c r="C7" s="6">
        <v>2.51</v>
      </c>
      <c r="D7" s="6">
        <v>2.02</v>
      </c>
      <c r="E7" s="6">
        <v>36.44</v>
      </c>
      <c r="F7" s="6">
        <v>27.31</v>
      </c>
      <c r="G7" s="6">
        <v>136.53</v>
      </c>
      <c r="H7" s="6">
        <v>107.6</v>
      </c>
      <c r="I7" s="6">
        <v>10.68</v>
      </c>
      <c r="J7" s="6">
        <v>6.23</v>
      </c>
      <c r="K7" s="6">
        <v>39.8</v>
      </c>
      <c r="L7" s="6">
        <v>31.15</v>
      </c>
      <c r="M7" s="6">
        <v>8.35</v>
      </c>
      <c r="N7" s="5" t="s">
        <v>218</v>
      </c>
    </row>
    <row r="8" ht="18" customHeight="1" spans="1:14">
      <c r="A8" s="5" t="s">
        <v>494</v>
      </c>
      <c r="B8" s="6">
        <v>1092246.79</v>
      </c>
      <c r="C8" s="6">
        <v>2.47</v>
      </c>
      <c r="D8" s="6">
        <v>2.31</v>
      </c>
      <c r="E8" s="6">
        <v>29.66</v>
      </c>
      <c r="F8" s="6">
        <v>24.71</v>
      </c>
      <c r="G8" s="6">
        <v>120.63</v>
      </c>
      <c r="H8" s="6">
        <v>107.12</v>
      </c>
      <c r="I8" s="6">
        <v>0.39</v>
      </c>
      <c r="J8" s="6">
        <v>0.3</v>
      </c>
      <c r="K8" s="6">
        <v>39.4</v>
      </c>
      <c r="L8" s="6">
        <v>34.76</v>
      </c>
      <c r="M8" s="6">
        <v>9.97</v>
      </c>
      <c r="N8" s="5" t="s">
        <v>218</v>
      </c>
    </row>
    <row r="9" ht="18" customHeight="1" spans="1:14">
      <c r="A9" s="5" t="s">
        <v>495</v>
      </c>
      <c r="B9" s="6">
        <v>1102901.41</v>
      </c>
      <c r="C9" s="6">
        <v>2.43</v>
      </c>
      <c r="D9" s="6">
        <v>2.04</v>
      </c>
      <c r="E9" s="6">
        <v>32.9</v>
      </c>
      <c r="F9" s="6">
        <v>26</v>
      </c>
      <c r="G9" s="6">
        <v>158.41</v>
      </c>
      <c r="H9" s="6">
        <v>128.37</v>
      </c>
      <c r="I9" s="6">
        <v>5.37</v>
      </c>
      <c r="J9" s="6">
        <v>3.43</v>
      </c>
      <c r="K9" s="6">
        <v>41.56</v>
      </c>
      <c r="L9" s="6">
        <v>33.97</v>
      </c>
      <c r="M9" s="6">
        <v>8.84</v>
      </c>
      <c r="N9" s="5" t="s">
        <v>218</v>
      </c>
    </row>
    <row r="10" ht="18" customHeight="1" spans="1:14">
      <c r="A10" s="5" t="s">
        <v>496</v>
      </c>
      <c r="B10" s="6">
        <v>1114697.22</v>
      </c>
      <c r="C10" s="6">
        <v>2.42</v>
      </c>
      <c r="D10" s="6">
        <v>1.93</v>
      </c>
      <c r="E10" s="6">
        <v>35.03</v>
      </c>
      <c r="F10" s="6">
        <v>26.13</v>
      </c>
      <c r="G10" s="6">
        <v>184.17</v>
      </c>
      <c r="H10" s="6">
        <v>143.11</v>
      </c>
      <c r="I10" s="6">
        <v>2.04</v>
      </c>
      <c r="J10" s="6">
        <v>1.38</v>
      </c>
      <c r="K10" s="6">
        <v>39.75</v>
      </c>
      <c r="L10" s="6">
        <v>31.13</v>
      </c>
      <c r="M10" s="6">
        <v>8.18</v>
      </c>
      <c r="N10" s="5" t="s">
        <v>218</v>
      </c>
    </row>
    <row r="11" ht="18" customHeight="1" spans="1:14">
      <c r="A11" s="5" t="s">
        <v>497</v>
      </c>
      <c r="B11" s="6">
        <v>1129313.78</v>
      </c>
      <c r="C11" s="6">
        <v>2.39</v>
      </c>
      <c r="D11" s="6">
        <v>1.98</v>
      </c>
      <c r="E11" s="6">
        <v>36.02</v>
      </c>
      <c r="F11" s="6">
        <v>27.59</v>
      </c>
      <c r="G11" s="6">
        <v>184.06</v>
      </c>
      <c r="H11" s="6">
        <v>145.26</v>
      </c>
      <c r="I11" s="6">
        <v>3.02</v>
      </c>
      <c r="J11" s="6">
        <v>2</v>
      </c>
      <c r="K11" s="6">
        <v>42.13</v>
      </c>
      <c r="L11" s="6">
        <v>33.61</v>
      </c>
      <c r="M11" s="6">
        <v>8.61</v>
      </c>
      <c r="N11" s="5" t="s">
        <v>218</v>
      </c>
    </row>
    <row r="12" ht="18" customHeight="1" spans="1:14">
      <c r="A12" s="5" t="s">
        <v>498</v>
      </c>
      <c r="B12" s="6">
        <v>1115121.52</v>
      </c>
      <c r="C12" s="6">
        <v>2.3</v>
      </c>
      <c r="D12" s="6">
        <v>1.81</v>
      </c>
      <c r="E12" s="6">
        <v>38.15</v>
      </c>
      <c r="F12" s="6">
        <v>28.52</v>
      </c>
      <c r="G12" s="6">
        <v>162.44</v>
      </c>
      <c r="H12" s="6">
        <v>124.6</v>
      </c>
      <c r="I12" s="6">
        <v>2.08</v>
      </c>
      <c r="J12" s="6">
        <v>1.37</v>
      </c>
      <c r="K12" s="6">
        <v>40.75</v>
      </c>
      <c r="L12" s="6">
        <v>31.61</v>
      </c>
      <c r="M12" s="6">
        <v>8.1</v>
      </c>
      <c r="N12" s="5" t="s">
        <v>218</v>
      </c>
    </row>
    <row r="13" ht="18" customHeight="1" spans="1:14">
      <c r="A13" s="5" t="s">
        <v>499</v>
      </c>
      <c r="B13" s="6">
        <v>1165740.8</v>
      </c>
      <c r="C13" s="6">
        <v>2.41</v>
      </c>
      <c r="D13" s="6">
        <v>1.89</v>
      </c>
      <c r="E13" s="6">
        <v>40.42</v>
      </c>
      <c r="F13" s="6">
        <v>29.24</v>
      </c>
      <c r="G13" s="6">
        <v>190.17</v>
      </c>
      <c r="H13" s="6">
        <v>144.76</v>
      </c>
      <c r="I13" s="6">
        <v>2.29</v>
      </c>
      <c r="J13" s="6">
        <v>1.52</v>
      </c>
      <c r="K13" s="6">
        <v>33.62</v>
      </c>
      <c r="L13" s="6">
        <v>25.56</v>
      </c>
      <c r="M13" s="6">
        <v>7.97</v>
      </c>
      <c r="N13" s="5" t="s">
        <v>218</v>
      </c>
    </row>
    <row r="14" ht="18" customHeight="1" spans="1:14">
      <c r="A14" s="5" t="s">
        <v>500</v>
      </c>
      <c r="B14" s="6">
        <v>1137956.09</v>
      </c>
      <c r="C14" s="6">
        <v>2.39</v>
      </c>
      <c r="D14" s="6">
        <v>2.05</v>
      </c>
      <c r="E14" s="6">
        <v>32.09</v>
      </c>
      <c r="F14" s="6">
        <v>25.42</v>
      </c>
      <c r="G14" s="6">
        <v>149.05</v>
      </c>
      <c r="H14" s="6">
        <v>123.32</v>
      </c>
      <c r="I14" s="6">
        <v>2.49</v>
      </c>
      <c r="J14" s="6">
        <v>1.66</v>
      </c>
      <c r="K14" s="6">
        <v>33.07</v>
      </c>
      <c r="L14" s="6">
        <v>27.53</v>
      </c>
      <c r="M14" s="6">
        <v>9.05</v>
      </c>
      <c r="N14" s="5" t="s">
        <v>218</v>
      </c>
    </row>
    <row r="15" ht="18" customHeight="1" spans="1:14">
      <c r="A15" s="5" t="s">
        <v>501</v>
      </c>
      <c r="B15" s="6">
        <v>1153531.99</v>
      </c>
      <c r="C15" s="6">
        <v>2.33</v>
      </c>
      <c r="D15" s="6">
        <v>1.86</v>
      </c>
      <c r="E15" s="6">
        <v>37.75</v>
      </c>
      <c r="F15" s="6">
        <v>28.23</v>
      </c>
      <c r="G15" s="6">
        <v>151.61</v>
      </c>
      <c r="H15" s="6">
        <v>120.3</v>
      </c>
      <c r="I15" s="6">
        <v>3.49</v>
      </c>
      <c r="J15" s="6">
        <v>2.31</v>
      </c>
      <c r="K15" s="6">
        <v>25.89</v>
      </c>
      <c r="L15" s="6">
        <v>19.99</v>
      </c>
      <c r="M15" s="6">
        <v>7.94</v>
      </c>
      <c r="N15" s="5" t="s">
        <v>218</v>
      </c>
    </row>
    <row r="16" ht="18" customHeight="1" spans="1:14">
      <c r="A16" s="5" t="s">
        <v>502</v>
      </c>
      <c r="B16" s="6">
        <v>1091314.7</v>
      </c>
      <c r="C16" s="6">
        <v>2.19</v>
      </c>
      <c r="D16" s="6">
        <v>2.03</v>
      </c>
      <c r="E16" s="6">
        <v>34.21</v>
      </c>
      <c r="F16" s="6">
        <v>29.22</v>
      </c>
      <c r="G16" s="6">
        <v>134.13</v>
      </c>
      <c r="H16" s="6">
        <v>121.02</v>
      </c>
      <c r="I16" s="6">
        <v>0.69</v>
      </c>
      <c r="J16" s="6">
        <v>0.57</v>
      </c>
      <c r="K16" s="6">
        <v>30.76</v>
      </c>
      <c r="L16" s="6">
        <v>27.56</v>
      </c>
      <c r="M16" s="6">
        <v>9.97</v>
      </c>
      <c r="N16" s="5" t="s">
        <v>218</v>
      </c>
    </row>
    <row r="17" ht="18" customHeight="1" spans="1:14">
      <c r="A17" s="5" t="s">
        <v>503</v>
      </c>
      <c r="B17" s="6">
        <v>1103234.4</v>
      </c>
      <c r="C17" s="6">
        <v>2.16</v>
      </c>
      <c r="D17" s="6">
        <v>1.8</v>
      </c>
      <c r="E17" s="6">
        <v>26.31</v>
      </c>
      <c r="F17" s="6">
        <v>20.42</v>
      </c>
      <c r="G17" s="6">
        <v>180</v>
      </c>
      <c r="H17" s="6">
        <v>145.13</v>
      </c>
      <c r="I17" s="6">
        <v>4.74</v>
      </c>
      <c r="J17" s="6">
        <v>3.02</v>
      </c>
      <c r="K17" s="6">
        <v>24.47</v>
      </c>
      <c r="L17" s="6">
        <v>19.95</v>
      </c>
      <c r="M17" s="6">
        <v>8.72</v>
      </c>
      <c r="N17" s="5" t="s">
        <v>218</v>
      </c>
    </row>
    <row r="18" ht="18" customHeight="1" spans="1:14">
      <c r="A18" s="5" t="s">
        <v>504</v>
      </c>
      <c r="B18" s="6">
        <v>1108651.36</v>
      </c>
      <c r="C18" s="6">
        <v>2.13</v>
      </c>
      <c r="D18" s="6">
        <v>1.86</v>
      </c>
      <c r="E18" s="6">
        <v>36.17</v>
      </c>
      <c r="F18" s="6">
        <v>27.32</v>
      </c>
      <c r="G18" s="6">
        <v>183.08</v>
      </c>
      <c r="H18" s="6">
        <v>151.97</v>
      </c>
      <c r="I18" s="6">
        <v>2.19</v>
      </c>
      <c r="J18" s="6">
        <v>1.53</v>
      </c>
      <c r="K18" s="6">
        <v>31.59</v>
      </c>
      <c r="L18" s="6">
        <v>26.35</v>
      </c>
      <c r="M18" s="6">
        <v>9.06</v>
      </c>
      <c r="N18" s="5" t="s">
        <v>218</v>
      </c>
    </row>
    <row r="19" ht="18" customHeight="1" spans="1:14">
      <c r="A19" s="5" t="s">
        <v>505</v>
      </c>
      <c r="B19" s="6">
        <v>1178012.38</v>
      </c>
      <c r="C19" s="6">
        <v>2.14</v>
      </c>
      <c r="D19" s="6">
        <v>1.64</v>
      </c>
      <c r="E19" s="6">
        <v>49.7</v>
      </c>
      <c r="F19" s="6">
        <v>35.55</v>
      </c>
      <c r="G19" s="6">
        <v>245.75</v>
      </c>
      <c r="H19" s="6">
        <v>184.43</v>
      </c>
      <c r="I19" s="6">
        <v>10.13</v>
      </c>
      <c r="J19" s="6">
        <v>5.93</v>
      </c>
      <c r="K19" s="6">
        <v>34.87</v>
      </c>
      <c r="L19" s="6">
        <v>26.23</v>
      </c>
      <c r="M19" s="6">
        <v>7.7</v>
      </c>
      <c r="N19" s="5" t="s">
        <v>218</v>
      </c>
    </row>
    <row r="20" ht="18" customHeight="1" spans="1:14">
      <c r="A20" s="5" t="s">
        <v>506</v>
      </c>
      <c r="B20" s="6">
        <v>1176707.17</v>
      </c>
      <c r="C20" s="6">
        <v>2.19</v>
      </c>
      <c r="D20" s="6">
        <v>1.73</v>
      </c>
      <c r="E20" s="6">
        <v>45.55</v>
      </c>
      <c r="F20" s="6">
        <v>34.12</v>
      </c>
      <c r="G20" s="6">
        <v>241.71</v>
      </c>
      <c r="H20" s="6">
        <v>187.1</v>
      </c>
      <c r="I20" s="6">
        <v>14.8</v>
      </c>
      <c r="J20" s="6">
        <v>9.14</v>
      </c>
      <c r="K20" s="6">
        <v>31</v>
      </c>
      <c r="L20" s="6">
        <v>23.99</v>
      </c>
      <c r="M20" s="6">
        <v>8.11</v>
      </c>
      <c r="N20" s="5" t="s">
        <v>218</v>
      </c>
    </row>
    <row r="21" ht="18" customHeight="1" spans="1:14">
      <c r="A21" s="5" t="s">
        <v>507</v>
      </c>
      <c r="B21" s="6">
        <v>1131940.14</v>
      </c>
      <c r="C21" s="6">
        <v>2.12</v>
      </c>
      <c r="D21" s="6">
        <v>1.64</v>
      </c>
      <c r="E21" s="6">
        <v>34.11</v>
      </c>
      <c r="F21" s="6">
        <v>24.99</v>
      </c>
      <c r="G21" s="6">
        <v>201.43</v>
      </c>
      <c r="H21" s="6">
        <v>150.12</v>
      </c>
      <c r="I21" s="6">
        <v>7.59</v>
      </c>
      <c r="J21" s="6">
        <v>4.58</v>
      </c>
      <c r="K21" s="6">
        <v>21.89</v>
      </c>
      <c r="L21" s="6">
        <v>16.73</v>
      </c>
      <c r="M21" s="6">
        <v>7.82</v>
      </c>
      <c r="N21" s="5" t="s">
        <v>218</v>
      </c>
    </row>
    <row r="22" ht="18" customHeight="1" spans="1:14">
      <c r="A22" s="5" t="s">
        <v>508</v>
      </c>
      <c r="B22" s="6">
        <v>1142829.8</v>
      </c>
      <c r="C22" s="6">
        <v>1.93</v>
      </c>
      <c r="D22" s="6">
        <v>1.46</v>
      </c>
      <c r="E22" s="6">
        <v>47.45</v>
      </c>
      <c r="F22" s="6">
        <v>33.98</v>
      </c>
      <c r="G22" s="6">
        <v>188.43</v>
      </c>
      <c r="H22" s="6">
        <v>139.97</v>
      </c>
      <c r="I22" s="6">
        <v>11.63</v>
      </c>
      <c r="J22" s="6">
        <v>6.81</v>
      </c>
      <c r="K22" s="6">
        <v>28.14</v>
      </c>
      <c r="L22" s="6">
        <v>21.08</v>
      </c>
      <c r="M22" s="6">
        <v>7.43</v>
      </c>
      <c r="N22" s="5" t="s">
        <v>218</v>
      </c>
    </row>
    <row r="23" ht="18" customHeight="1" spans="1:14">
      <c r="A23" s="5" t="s">
        <v>509</v>
      </c>
      <c r="B23" s="6">
        <v>1085317.34</v>
      </c>
      <c r="C23" s="6">
        <v>1.65</v>
      </c>
      <c r="D23" s="6">
        <v>1.33</v>
      </c>
      <c r="E23" s="6">
        <v>29.97</v>
      </c>
      <c r="F23" s="6">
        <v>23.23</v>
      </c>
      <c r="G23" s="6">
        <v>118.2</v>
      </c>
      <c r="H23" s="6">
        <v>93.12</v>
      </c>
      <c r="I23" s="6">
        <v>1.01</v>
      </c>
      <c r="J23" s="6">
        <v>0.76</v>
      </c>
      <c r="K23" s="6">
        <v>28.17</v>
      </c>
      <c r="L23" s="6">
        <v>22.25</v>
      </c>
      <c r="M23" s="6">
        <v>8.36</v>
      </c>
      <c r="N23" s="5" t="s">
        <v>218</v>
      </c>
    </row>
    <row r="24" ht="18" customHeight="1" spans="1:14">
      <c r="A24" s="5" t="s">
        <v>510</v>
      </c>
      <c r="B24" s="6">
        <v>1042947.1</v>
      </c>
      <c r="C24" s="6">
        <v>1.52</v>
      </c>
      <c r="D24" s="6">
        <v>1.15</v>
      </c>
      <c r="E24" s="6">
        <v>38.93</v>
      </c>
      <c r="F24" s="6">
        <v>27.94</v>
      </c>
      <c r="G24" s="6">
        <v>153.3</v>
      </c>
      <c r="H24" s="6">
        <v>115.05</v>
      </c>
      <c r="I24" s="6">
        <v>0.99</v>
      </c>
      <c r="J24" s="6">
        <v>0.66</v>
      </c>
      <c r="K24" s="6">
        <v>26.1</v>
      </c>
      <c r="L24" s="6">
        <v>19.43</v>
      </c>
      <c r="M24" s="6">
        <v>7.67</v>
      </c>
      <c r="N24" s="5" t="s">
        <v>218</v>
      </c>
    </row>
    <row r="25" ht="18" customHeight="1" spans="1:14">
      <c r="A25" s="5" t="s">
        <v>511</v>
      </c>
      <c r="B25" s="6">
        <v>979289.51</v>
      </c>
      <c r="C25" s="6">
        <v>1.32</v>
      </c>
      <c r="D25" s="6">
        <v>1.16</v>
      </c>
      <c r="E25" s="6">
        <v>27.22</v>
      </c>
      <c r="F25" s="6">
        <v>21.31</v>
      </c>
      <c r="G25" s="6">
        <v>133.31</v>
      </c>
      <c r="H25" s="6">
        <v>111.55</v>
      </c>
      <c r="I25" s="6">
        <v>2.12</v>
      </c>
      <c r="J25" s="6">
        <v>1.29</v>
      </c>
      <c r="K25" s="6">
        <v>27.83</v>
      </c>
      <c r="L25" s="6">
        <v>23.6</v>
      </c>
      <c r="M25" s="6">
        <v>9.15</v>
      </c>
      <c r="N25" s="5" t="s">
        <v>218</v>
      </c>
    </row>
    <row r="26" ht="18" customHeight="1" spans="1:14">
      <c r="A26" s="5" t="s">
        <v>512</v>
      </c>
      <c r="B26" s="6">
        <v>999577.32</v>
      </c>
      <c r="C26" s="6">
        <v>1.24</v>
      </c>
      <c r="D26" s="6">
        <v>1.04</v>
      </c>
      <c r="E26" s="6">
        <v>22.81</v>
      </c>
      <c r="F26" s="6">
        <v>18.04</v>
      </c>
      <c r="G26" s="6">
        <v>134.3</v>
      </c>
      <c r="H26" s="6">
        <v>111.24</v>
      </c>
      <c r="I26" s="6">
        <v>3.3</v>
      </c>
      <c r="J26" s="6">
        <v>2.1</v>
      </c>
      <c r="K26" s="6">
        <v>26.84</v>
      </c>
      <c r="L26" s="6">
        <v>22.34</v>
      </c>
      <c r="M26" s="6">
        <v>8.86</v>
      </c>
      <c r="N26" s="5" t="s">
        <v>218</v>
      </c>
    </row>
    <row r="27" ht="18" customHeight="1" spans="1:14">
      <c r="A27" s="5" t="s">
        <v>513</v>
      </c>
      <c r="B27" s="6">
        <v>1057426.27</v>
      </c>
      <c r="C27" s="6">
        <v>1.2</v>
      </c>
      <c r="D27" s="6">
        <v>0.99</v>
      </c>
      <c r="E27" s="6">
        <v>37.52</v>
      </c>
      <c r="F27" s="6">
        <v>28.61</v>
      </c>
      <c r="G27" s="6">
        <v>167.52</v>
      </c>
      <c r="H27" s="6">
        <v>136.49</v>
      </c>
      <c r="I27" s="6">
        <v>2.8</v>
      </c>
      <c r="J27" s="6">
        <v>1.86</v>
      </c>
      <c r="K27" s="6">
        <v>31.45</v>
      </c>
      <c r="L27" s="6">
        <v>25.12</v>
      </c>
      <c r="M27" s="6">
        <v>8.66</v>
      </c>
      <c r="N27" s="5" t="s">
        <v>218</v>
      </c>
    </row>
    <row r="28" ht="18" customHeight="1" spans="1:14">
      <c r="A28" s="5" t="s">
        <v>514</v>
      </c>
      <c r="B28" s="6">
        <v>1112965.86</v>
      </c>
      <c r="C28" s="6">
        <v>1.29</v>
      </c>
      <c r="D28" s="6">
        <v>1.05</v>
      </c>
      <c r="E28" s="6">
        <v>38.62</v>
      </c>
      <c r="F28" s="6">
        <v>28.68</v>
      </c>
      <c r="G28" s="6">
        <v>190.5</v>
      </c>
      <c r="H28" s="6">
        <v>152.09</v>
      </c>
      <c r="I28" s="6">
        <v>9.06</v>
      </c>
      <c r="J28" s="6">
        <v>5.6</v>
      </c>
      <c r="K28" s="6">
        <v>26.67</v>
      </c>
      <c r="L28" s="6">
        <v>21.29</v>
      </c>
      <c r="M28" s="6">
        <v>8.51</v>
      </c>
      <c r="N28" s="5" t="s">
        <v>218</v>
      </c>
    </row>
    <row r="29" ht="18" customHeight="1" spans="1:14">
      <c r="A29" s="5" t="s">
        <v>515</v>
      </c>
      <c r="B29" s="6">
        <v>1133797.49</v>
      </c>
      <c r="C29" s="6">
        <v>1.39</v>
      </c>
      <c r="D29" s="6">
        <v>1.21</v>
      </c>
      <c r="E29" s="6">
        <v>28.68</v>
      </c>
      <c r="F29" s="6">
        <v>21.77</v>
      </c>
      <c r="G29" s="6">
        <v>201.6</v>
      </c>
      <c r="H29" s="6">
        <v>165.11</v>
      </c>
      <c r="I29" s="6">
        <v>2.85</v>
      </c>
      <c r="J29" s="6">
        <v>1.93</v>
      </c>
      <c r="K29" s="6">
        <v>24.8</v>
      </c>
      <c r="L29" s="6">
        <v>20.72</v>
      </c>
      <c r="M29" s="6">
        <v>8.64</v>
      </c>
      <c r="N29" s="5" t="s">
        <v>218</v>
      </c>
    </row>
    <row r="30" ht="18" customHeight="1" spans="1:14">
      <c r="A30" s="5" t="s">
        <v>516</v>
      </c>
      <c r="B30" s="6">
        <v>1111439.43</v>
      </c>
      <c r="C30" s="6">
        <v>1.31</v>
      </c>
      <c r="D30" s="6">
        <v>0.96</v>
      </c>
      <c r="E30" s="6">
        <v>37.53</v>
      </c>
      <c r="F30" s="6">
        <v>26.3</v>
      </c>
      <c r="G30" s="6">
        <v>252.37</v>
      </c>
      <c r="H30" s="6">
        <v>184.56</v>
      </c>
      <c r="I30" s="6">
        <v>16.31</v>
      </c>
      <c r="J30" s="6">
        <v>9.53</v>
      </c>
      <c r="K30" s="6">
        <v>27.88</v>
      </c>
      <c r="L30" s="6">
        <v>20.03</v>
      </c>
      <c r="M30" s="6">
        <v>7.14</v>
      </c>
      <c r="N30" s="5" t="s">
        <v>218</v>
      </c>
    </row>
    <row r="31" ht="18" customHeight="1" spans="1:14">
      <c r="A31" s="5" t="s">
        <v>517</v>
      </c>
      <c r="B31" s="6">
        <v>1142115.49</v>
      </c>
      <c r="C31" s="6">
        <v>1.37</v>
      </c>
      <c r="D31" s="6">
        <v>1.02</v>
      </c>
      <c r="E31" s="6">
        <v>29.11</v>
      </c>
      <c r="F31" s="6">
        <v>20.6</v>
      </c>
      <c r="G31" s="6">
        <v>232.54</v>
      </c>
      <c r="H31" s="6">
        <v>168.41</v>
      </c>
      <c r="I31" s="6">
        <v>13.05</v>
      </c>
      <c r="J31" s="6">
        <v>7.85</v>
      </c>
      <c r="K31" s="6">
        <v>23.26</v>
      </c>
      <c r="L31" s="6">
        <v>16.87</v>
      </c>
      <c r="M31" s="6">
        <v>7.29</v>
      </c>
      <c r="N31" s="5" t="s">
        <v>218</v>
      </c>
    </row>
    <row r="32" ht="18" customHeight="1" spans="1:14">
      <c r="A32" s="5" t="s">
        <v>518</v>
      </c>
      <c r="B32" s="6">
        <v>1156118.88</v>
      </c>
      <c r="C32" s="6">
        <v>1.44</v>
      </c>
      <c r="D32" s="6">
        <v>1.07</v>
      </c>
      <c r="E32" s="6">
        <v>32.04</v>
      </c>
      <c r="F32" s="6">
        <v>22.43</v>
      </c>
      <c r="G32" s="6">
        <v>211.92</v>
      </c>
      <c r="H32" s="6">
        <v>156.48</v>
      </c>
      <c r="I32" s="6">
        <v>21</v>
      </c>
      <c r="J32" s="6">
        <v>12.16</v>
      </c>
      <c r="K32" s="6">
        <v>22.48</v>
      </c>
      <c r="L32" s="6">
        <v>16.6</v>
      </c>
      <c r="M32" s="6">
        <v>7.49</v>
      </c>
      <c r="N32" s="5" t="s">
        <v>218</v>
      </c>
    </row>
    <row r="33" ht="18" customHeight="1" spans="1:14">
      <c r="A33" s="5" t="s">
        <v>519</v>
      </c>
      <c r="B33" s="6">
        <v>1120447.64</v>
      </c>
      <c r="C33" s="6">
        <v>1.37</v>
      </c>
      <c r="D33" s="6">
        <v>1.07</v>
      </c>
      <c r="E33" s="6">
        <v>26.03</v>
      </c>
      <c r="F33" s="6">
        <v>19.42</v>
      </c>
      <c r="G33" s="6">
        <v>184.37</v>
      </c>
      <c r="H33" s="6">
        <v>142.79</v>
      </c>
      <c r="I33" s="6">
        <v>3.35</v>
      </c>
      <c r="J33" s="6">
        <v>2.08</v>
      </c>
      <c r="K33" s="6">
        <v>20.94</v>
      </c>
      <c r="L33" s="6">
        <v>16.2</v>
      </c>
      <c r="M33" s="6">
        <v>8.04</v>
      </c>
      <c r="N33" s="5" t="s">
        <v>218</v>
      </c>
    </row>
    <row r="34" ht="18" customHeight="1" spans="1:14">
      <c r="A34" s="5" t="s">
        <v>520</v>
      </c>
      <c r="B34" s="6">
        <v>1056187.38</v>
      </c>
      <c r="C34" s="6">
        <v>1.51</v>
      </c>
      <c r="D34" s="6">
        <v>1.27</v>
      </c>
      <c r="E34" s="6">
        <v>29.33</v>
      </c>
      <c r="F34" s="6">
        <v>21.79</v>
      </c>
      <c r="G34" s="6">
        <v>212.33</v>
      </c>
      <c r="H34" s="6">
        <v>165.37</v>
      </c>
      <c r="I34" s="6">
        <v>9.31</v>
      </c>
      <c r="J34" s="6">
        <v>6.37</v>
      </c>
      <c r="K34" s="6">
        <v>21.65</v>
      </c>
      <c r="L34" s="6">
        <v>17.74</v>
      </c>
      <c r="M34" s="6">
        <v>8.09</v>
      </c>
      <c r="N34" s="5" t="s">
        <v>218</v>
      </c>
    </row>
    <row r="35" ht="18" customHeight="1" spans="1:22">
      <c r="A35" s="5" t="s">
        <v>521</v>
      </c>
      <c r="B35" s="6">
        <v>1088911.56</v>
      </c>
      <c r="C35" s="6">
        <v>1.42</v>
      </c>
      <c r="D35" s="6">
        <v>1.14</v>
      </c>
      <c r="E35" s="6">
        <v>22.14</v>
      </c>
      <c r="F35" s="6">
        <v>16.28</v>
      </c>
      <c r="G35" s="6">
        <v>228.04</v>
      </c>
      <c r="H35" s="6">
        <v>173.88</v>
      </c>
      <c r="I35" s="6">
        <v>1.14</v>
      </c>
      <c r="J35" s="6">
        <v>0.78</v>
      </c>
      <c r="K35" s="6">
        <v>19.61</v>
      </c>
      <c r="L35" s="6">
        <v>14.99</v>
      </c>
      <c r="M35" s="6">
        <v>7.99</v>
      </c>
      <c r="N35" s="5" t="s">
        <v>218</v>
      </c>
      <c r="O35" s="1" t="s">
        <v>378</v>
      </c>
      <c r="P35" s="1" t="s">
        <v>379</v>
      </c>
      <c r="Q35" s="1" t="s">
        <v>380</v>
      </c>
      <c r="R35" s="10" t="s">
        <v>381</v>
      </c>
      <c r="S35" s="10" t="s">
        <v>382</v>
      </c>
      <c r="T35" s="10" t="s">
        <v>383</v>
      </c>
      <c r="U35" s="10" t="s">
        <v>384</v>
      </c>
      <c r="V35" s="10" t="s">
        <v>385</v>
      </c>
    </row>
    <row r="36" ht="18" customHeight="1" spans="1:14">
      <c r="A36" s="7" t="s">
        <v>251</v>
      </c>
      <c r="B36" s="7">
        <f t="shared" ref="B36:M36" si="0">AVERAGE(B5:B35)</f>
        <v>1111789.65774194</v>
      </c>
      <c r="C36" s="7">
        <f t="shared" si="0"/>
        <v>1.92354838709677</v>
      </c>
      <c r="D36" s="8">
        <f t="shared" si="0"/>
        <v>1.56387096774194</v>
      </c>
      <c r="E36" s="7">
        <f t="shared" si="0"/>
        <v>34.5029032258064</v>
      </c>
      <c r="F36" s="8">
        <f t="shared" si="0"/>
        <v>25.9061290322581</v>
      </c>
      <c r="G36" s="7">
        <f t="shared" si="0"/>
        <v>179.592580645161</v>
      </c>
      <c r="H36" s="8">
        <f t="shared" si="0"/>
        <v>140.528387096774</v>
      </c>
      <c r="I36" s="7">
        <f t="shared" si="0"/>
        <v>5.77709677419355</v>
      </c>
      <c r="J36" s="8">
        <f t="shared" si="0"/>
        <v>3.56838709677419</v>
      </c>
      <c r="K36" s="7">
        <f t="shared" si="0"/>
        <v>30.6174193548387</v>
      </c>
      <c r="L36" s="8">
        <f t="shared" si="0"/>
        <v>24.2538709677419</v>
      </c>
      <c r="M36" s="8">
        <f t="shared" si="0"/>
        <v>8.31193548387097</v>
      </c>
      <c r="N36" s="7"/>
    </row>
    <row r="37" spans="1:14">
      <c r="A37" s="7" t="s">
        <v>250</v>
      </c>
      <c r="B37" s="7">
        <v>11178012.38</v>
      </c>
      <c r="C37" s="7">
        <v>2.58</v>
      </c>
      <c r="D37" s="8">
        <v>2.31</v>
      </c>
      <c r="E37" s="7">
        <v>49.7</v>
      </c>
      <c r="F37" s="8">
        <v>35.55</v>
      </c>
      <c r="G37" s="7">
        <v>252.37</v>
      </c>
      <c r="H37" s="8">
        <v>187.1</v>
      </c>
      <c r="I37" s="7">
        <v>21</v>
      </c>
      <c r="J37" s="8">
        <v>12.16</v>
      </c>
      <c r="K37" s="7">
        <v>42.13</v>
      </c>
      <c r="L37" s="8">
        <v>34.76</v>
      </c>
      <c r="M37" s="8">
        <v>7.14</v>
      </c>
      <c r="N37" s="7"/>
    </row>
    <row r="38" spans="1:22">
      <c r="A38" s="7" t="s">
        <v>249</v>
      </c>
      <c r="B38" s="7">
        <v>979289.51</v>
      </c>
      <c r="C38" s="7">
        <v>1.2</v>
      </c>
      <c r="D38" s="8">
        <v>0.96</v>
      </c>
      <c r="E38" s="7">
        <v>22.14</v>
      </c>
      <c r="F38" s="8">
        <v>16.28</v>
      </c>
      <c r="G38" s="7">
        <v>118.2</v>
      </c>
      <c r="H38" s="8">
        <v>93.12</v>
      </c>
      <c r="I38" s="7">
        <v>0.39</v>
      </c>
      <c r="J38" s="8">
        <v>0.3</v>
      </c>
      <c r="K38" s="7">
        <v>19.61</v>
      </c>
      <c r="L38" s="8">
        <v>14.99</v>
      </c>
      <c r="M38" s="8">
        <v>9.97</v>
      </c>
      <c r="N38" s="7"/>
      <c r="O38" s="1">
        <v>744</v>
      </c>
      <c r="P38" s="9">
        <v>744</v>
      </c>
      <c r="Q38" s="9">
        <f>B36/24</f>
        <v>46324.5690725806</v>
      </c>
      <c r="R38" s="9">
        <f>D36*Q38*P38/1000000</f>
        <v>53.899562607329</v>
      </c>
      <c r="S38" s="9">
        <f>F36*P38*Q38/1000000</f>
        <v>892.867156235971</v>
      </c>
      <c r="T38" s="9">
        <f>H36*Q38*P38/1000000</f>
        <v>4843.37822919381</v>
      </c>
      <c r="U38" s="9">
        <f>L36*P38*Q38/1000000</f>
        <v>835.921289966429</v>
      </c>
      <c r="V38" s="9">
        <f>J36*Q38*P38/1000000</f>
        <v>122.986171939413</v>
      </c>
    </row>
  </sheetData>
  <autoFilter ref="A1:N38">
    <extLst/>
  </autoFilter>
  <mergeCells count="16">
    <mergeCell ref="A1:J1"/>
    <mergeCell ref="A2:N2"/>
    <mergeCell ref="A3:A4"/>
    <mergeCell ref="B3:B4"/>
    <mergeCell ref="C3:C4"/>
    <mergeCell ref="D3:D4"/>
    <mergeCell ref="E3:E4"/>
    <mergeCell ref="F3:F4"/>
    <mergeCell ref="G3:G4"/>
    <mergeCell ref="H3:H4"/>
    <mergeCell ref="I3:I4"/>
    <mergeCell ref="J3:J4"/>
    <mergeCell ref="K3:K4"/>
    <mergeCell ref="L3:L4"/>
    <mergeCell ref="M3:M4"/>
    <mergeCell ref="N3:N4"/>
  </mergeCells>
  <pageMargins left="0.7" right="0.7" top="0.75" bottom="0.75" header="0.3" footer="0.3"/>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5"/>
  <sheetViews>
    <sheetView topLeftCell="A9" workbookViewId="0">
      <selection activeCell="B5" sqref="B5:B10"/>
    </sheetView>
  </sheetViews>
  <sheetFormatPr defaultColWidth="9" defaultRowHeight="14"/>
  <cols>
    <col min="1" max="1" width="15.5833333333333" style="1" customWidth="1"/>
    <col min="2" max="13" width="11.25" style="1" customWidth="1"/>
    <col min="14" max="14" width="15.5833333333333" style="1" customWidth="1"/>
    <col min="15" max="16" width="9" style="1"/>
    <col min="17" max="17" width="11.25" style="1" customWidth="1"/>
    <col min="18" max="19" width="9" style="1"/>
    <col min="20" max="20" width="10" style="1" customWidth="1"/>
    <col min="21" max="16384" width="9" style="1"/>
  </cols>
  <sheetData>
    <row r="1" ht="15" spans="1:10">
      <c r="A1" s="2" t="s">
        <v>200</v>
      </c>
      <c r="B1" s="2"/>
      <c r="C1" s="2"/>
      <c r="D1" s="2"/>
      <c r="E1" s="2"/>
      <c r="F1" s="2"/>
      <c r="G1" s="2"/>
      <c r="H1" s="2"/>
      <c r="I1" s="2"/>
      <c r="J1" s="2"/>
    </row>
    <row r="2" ht="19" customHeight="1" spans="1:14">
      <c r="A2" s="3" t="s">
        <v>522</v>
      </c>
      <c r="B2" s="3"/>
      <c r="C2" s="3"/>
      <c r="D2" s="3"/>
      <c r="E2" s="3"/>
      <c r="F2" s="3"/>
      <c r="G2" s="3"/>
      <c r="H2" s="3"/>
      <c r="I2" s="3"/>
      <c r="J2" s="3"/>
      <c r="K2" s="3"/>
      <c r="L2" s="3"/>
      <c r="M2" s="3"/>
      <c r="N2" s="3"/>
    </row>
    <row r="3" ht="19" customHeight="1" spans="1:14">
      <c r="A3" s="4" t="s">
        <v>202</v>
      </c>
      <c r="B3" s="4" t="s">
        <v>203</v>
      </c>
      <c r="C3" s="4" t="s">
        <v>204</v>
      </c>
      <c r="D3" s="4" t="s">
        <v>205</v>
      </c>
      <c r="E3" s="4" t="s">
        <v>206</v>
      </c>
      <c r="F3" s="4" t="s">
        <v>207</v>
      </c>
      <c r="G3" s="4" t="s">
        <v>208</v>
      </c>
      <c r="H3" s="4" t="s">
        <v>209</v>
      </c>
      <c r="I3" s="4" t="s">
        <v>210</v>
      </c>
      <c r="J3" s="4" t="s">
        <v>211</v>
      </c>
      <c r="K3" s="4" t="s">
        <v>212</v>
      </c>
      <c r="L3" s="4" t="s">
        <v>213</v>
      </c>
      <c r="M3" s="4" t="s">
        <v>214</v>
      </c>
      <c r="N3" s="4" t="s">
        <v>215</v>
      </c>
    </row>
    <row r="4" ht="19" customHeight="1" spans="1:14">
      <c r="A4" s="4"/>
      <c r="B4" s="4"/>
      <c r="C4" s="4"/>
      <c r="D4" s="4"/>
      <c r="E4" s="4"/>
      <c r="F4" s="4"/>
      <c r="G4" s="4"/>
      <c r="H4" s="4"/>
      <c r="I4" s="4"/>
      <c r="J4" s="4"/>
      <c r="K4" s="4"/>
      <c r="L4" s="4"/>
      <c r="M4" s="4"/>
      <c r="N4" s="4"/>
    </row>
    <row r="5" ht="19" customHeight="1" spans="1:14">
      <c r="A5" s="5" t="s">
        <v>523</v>
      </c>
      <c r="B5" s="6">
        <v>1066495.04</v>
      </c>
      <c r="C5" s="6">
        <v>2.02</v>
      </c>
      <c r="D5" s="6">
        <v>1.77</v>
      </c>
      <c r="E5" s="6">
        <v>27.24</v>
      </c>
      <c r="F5" s="6">
        <v>22.57</v>
      </c>
      <c r="G5" s="6">
        <v>100.81</v>
      </c>
      <c r="H5" s="6">
        <v>86.68</v>
      </c>
      <c r="I5" s="6">
        <v>0.68</v>
      </c>
      <c r="J5" s="6">
        <v>0.44</v>
      </c>
      <c r="K5" s="6">
        <v>24.78</v>
      </c>
      <c r="L5" s="6">
        <v>21.07</v>
      </c>
      <c r="M5" s="6">
        <v>9.28</v>
      </c>
      <c r="N5" s="5" t="s">
        <v>218</v>
      </c>
    </row>
    <row r="6" ht="19" customHeight="1" spans="1:14">
      <c r="A6" s="5" t="s">
        <v>524</v>
      </c>
      <c r="B6" s="6">
        <v>1119237.99</v>
      </c>
      <c r="C6" s="6">
        <v>1.74</v>
      </c>
      <c r="D6" s="6">
        <v>1.39</v>
      </c>
      <c r="E6" s="6">
        <v>35.47</v>
      </c>
      <c r="F6" s="6">
        <v>26.83</v>
      </c>
      <c r="G6" s="6">
        <v>170.87</v>
      </c>
      <c r="H6" s="6">
        <v>134.08</v>
      </c>
      <c r="I6" s="6">
        <v>3.8</v>
      </c>
      <c r="J6" s="6">
        <v>2.32</v>
      </c>
      <c r="K6" s="6">
        <v>26.37</v>
      </c>
      <c r="L6" s="6">
        <v>20.67</v>
      </c>
      <c r="M6" s="6">
        <v>8.35</v>
      </c>
      <c r="N6" s="5" t="s">
        <v>218</v>
      </c>
    </row>
    <row r="7" ht="19" customHeight="1" spans="1:14">
      <c r="A7" s="5" t="s">
        <v>525</v>
      </c>
      <c r="B7" s="6">
        <v>1068627.65</v>
      </c>
      <c r="C7" s="6">
        <v>1.55</v>
      </c>
      <c r="D7" s="6">
        <v>1.42</v>
      </c>
      <c r="E7" s="6">
        <v>29.55</v>
      </c>
      <c r="F7" s="6">
        <v>25.47</v>
      </c>
      <c r="G7" s="6">
        <v>103.15</v>
      </c>
      <c r="H7" s="6">
        <v>91.84</v>
      </c>
      <c r="I7" s="6">
        <v>0.03</v>
      </c>
      <c r="J7" s="6">
        <v>0.03</v>
      </c>
      <c r="K7" s="6">
        <v>30.7</v>
      </c>
      <c r="L7" s="6">
        <v>27.64</v>
      </c>
      <c r="M7" s="6">
        <v>9.88</v>
      </c>
      <c r="N7" s="5" t="s">
        <v>218</v>
      </c>
    </row>
    <row r="8" ht="19" customHeight="1" spans="1:14">
      <c r="A8" s="5" t="s">
        <v>526</v>
      </c>
      <c r="B8" s="6">
        <v>1122550.66</v>
      </c>
      <c r="C8" s="6">
        <v>1.63</v>
      </c>
      <c r="D8" s="6">
        <v>1.35</v>
      </c>
      <c r="E8" s="6">
        <v>35.97</v>
      </c>
      <c r="F8" s="6">
        <v>28.5</v>
      </c>
      <c r="G8" s="6">
        <v>155.84</v>
      </c>
      <c r="H8" s="6">
        <v>126.06</v>
      </c>
      <c r="I8" s="6">
        <v>1.16</v>
      </c>
      <c r="J8" s="6">
        <v>0.71</v>
      </c>
      <c r="K8" s="6">
        <v>25.56</v>
      </c>
      <c r="L8" s="6">
        <v>20.9</v>
      </c>
      <c r="M8" s="6">
        <v>8.75</v>
      </c>
      <c r="N8" s="5" t="s">
        <v>218</v>
      </c>
    </row>
    <row r="9" ht="19" customHeight="1" spans="1:14">
      <c r="A9" s="5" t="s">
        <v>527</v>
      </c>
      <c r="B9" s="6">
        <v>1084678.69</v>
      </c>
      <c r="C9" s="6">
        <v>1.59</v>
      </c>
      <c r="D9" s="6">
        <v>1.29</v>
      </c>
      <c r="E9" s="6">
        <v>25.37</v>
      </c>
      <c r="F9" s="6">
        <v>18.78</v>
      </c>
      <c r="G9" s="6">
        <v>170.44</v>
      </c>
      <c r="H9" s="6">
        <v>131.96</v>
      </c>
      <c r="I9" s="6">
        <v>0.65</v>
      </c>
      <c r="J9" s="6">
        <v>0.41</v>
      </c>
      <c r="K9" s="6">
        <v>26.04</v>
      </c>
      <c r="L9" s="6">
        <v>20.13</v>
      </c>
      <c r="M9" s="6">
        <v>8.2</v>
      </c>
      <c r="N9" s="5" t="s">
        <v>218</v>
      </c>
    </row>
    <row r="10" ht="19" customHeight="1" spans="1:14">
      <c r="A10" s="5" t="s">
        <v>528</v>
      </c>
      <c r="B10" s="6">
        <v>1094582.88</v>
      </c>
      <c r="C10" s="6">
        <v>1.76</v>
      </c>
      <c r="D10" s="6">
        <v>1.37</v>
      </c>
      <c r="E10" s="6">
        <v>29.37</v>
      </c>
      <c r="F10" s="6">
        <v>20.97</v>
      </c>
      <c r="G10" s="6">
        <v>169.2</v>
      </c>
      <c r="H10" s="6">
        <v>129.27</v>
      </c>
      <c r="I10" s="6">
        <v>1.93</v>
      </c>
      <c r="J10" s="6">
        <v>1.1</v>
      </c>
      <c r="K10" s="6">
        <v>27</v>
      </c>
      <c r="L10" s="6">
        <v>20.55</v>
      </c>
      <c r="M10" s="6">
        <v>8.02</v>
      </c>
      <c r="N10" s="5" t="s">
        <v>218</v>
      </c>
    </row>
    <row r="11" ht="19" customHeight="1" spans="1:14">
      <c r="A11" s="5" t="s">
        <v>529</v>
      </c>
      <c r="B11" s="6">
        <v>1111459.2</v>
      </c>
      <c r="C11" s="6">
        <v>1.94</v>
      </c>
      <c r="D11" s="6">
        <v>1.38</v>
      </c>
      <c r="E11" s="6">
        <v>27.16</v>
      </c>
      <c r="F11" s="6">
        <v>18.47</v>
      </c>
      <c r="G11" s="6">
        <v>249.09</v>
      </c>
      <c r="H11" s="6">
        <v>178.95</v>
      </c>
      <c r="I11" s="6">
        <v>20.61</v>
      </c>
      <c r="J11" s="6">
        <v>11.75</v>
      </c>
      <c r="K11" s="6">
        <v>23.25</v>
      </c>
      <c r="L11" s="6">
        <v>16.39</v>
      </c>
      <c r="M11" s="6">
        <v>6.92</v>
      </c>
      <c r="N11" s="5" t="s">
        <v>218</v>
      </c>
    </row>
    <row r="12" ht="19" customHeight="1" spans="1:14">
      <c r="A12" s="5" t="s">
        <v>530</v>
      </c>
      <c r="B12" s="6">
        <v>1114740.52</v>
      </c>
      <c r="C12" s="6">
        <v>1.78</v>
      </c>
      <c r="D12" s="6">
        <v>1.33</v>
      </c>
      <c r="E12" s="6">
        <v>31.55</v>
      </c>
      <c r="F12" s="6">
        <v>22.49</v>
      </c>
      <c r="G12" s="6">
        <v>197.55</v>
      </c>
      <c r="H12" s="6">
        <v>145.03</v>
      </c>
      <c r="I12" s="6">
        <v>14.65</v>
      </c>
      <c r="J12" s="6">
        <v>8.99</v>
      </c>
      <c r="K12" s="6">
        <v>25.07</v>
      </c>
      <c r="L12" s="6">
        <v>18.43</v>
      </c>
      <c r="M12" s="6">
        <v>7.46</v>
      </c>
      <c r="N12" s="5" t="s">
        <v>218</v>
      </c>
    </row>
    <row r="13" ht="19" customHeight="1" spans="1:14">
      <c r="A13" s="5" t="s">
        <v>531</v>
      </c>
      <c r="B13" s="6">
        <v>1162506.68</v>
      </c>
      <c r="C13" s="6">
        <v>1.99</v>
      </c>
      <c r="D13" s="6">
        <v>1.51</v>
      </c>
      <c r="E13" s="6">
        <v>26.72</v>
      </c>
      <c r="F13" s="6">
        <v>19.36</v>
      </c>
      <c r="G13" s="6">
        <v>242.85</v>
      </c>
      <c r="H13" s="6">
        <v>182.26</v>
      </c>
      <c r="I13" s="6">
        <v>2.27</v>
      </c>
      <c r="J13" s="6">
        <v>1.37</v>
      </c>
      <c r="K13" s="6">
        <v>20.08</v>
      </c>
      <c r="L13" s="6">
        <v>15.22</v>
      </c>
      <c r="M13" s="6">
        <v>7.79</v>
      </c>
      <c r="N13" s="5" t="s">
        <v>218</v>
      </c>
    </row>
    <row r="14" ht="19" customHeight="1" spans="1:14">
      <c r="A14" s="5" t="s">
        <v>532</v>
      </c>
      <c r="B14" s="5" t="s">
        <v>217</v>
      </c>
      <c r="C14" s="5" t="s">
        <v>217</v>
      </c>
      <c r="D14" s="5" t="s">
        <v>217</v>
      </c>
      <c r="E14" s="5" t="s">
        <v>217</v>
      </c>
      <c r="F14" s="5" t="s">
        <v>217</v>
      </c>
      <c r="G14" s="5" t="s">
        <v>217</v>
      </c>
      <c r="H14" s="5" t="s">
        <v>217</v>
      </c>
      <c r="I14" s="5" t="s">
        <v>217</v>
      </c>
      <c r="J14" s="5" t="s">
        <v>217</v>
      </c>
      <c r="K14" s="5" t="s">
        <v>217</v>
      </c>
      <c r="L14" s="5" t="s">
        <v>217</v>
      </c>
      <c r="M14" s="5" t="s">
        <v>217</v>
      </c>
      <c r="N14" s="5" t="s">
        <v>218</v>
      </c>
    </row>
    <row r="15" ht="19" customHeight="1" spans="1:14">
      <c r="A15" s="5" t="s">
        <v>533</v>
      </c>
      <c r="B15" s="5" t="s">
        <v>217</v>
      </c>
      <c r="C15" s="5" t="s">
        <v>217</v>
      </c>
      <c r="D15" s="5" t="s">
        <v>217</v>
      </c>
      <c r="E15" s="5" t="s">
        <v>217</v>
      </c>
      <c r="F15" s="5" t="s">
        <v>217</v>
      </c>
      <c r="G15" s="5" t="s">
        <v>217</v>
      </c>
      <c r="H15" s="5" t="s">
        <v>217</v>
      </c>
      <c r="I15" s="5" t="s">
        <v>217</v>
      </c>
      <c r="J15" s="5" t="s">
        <v>217</v>
      </c>
      <c r="K15" s="5" t="s">
        <v>217</v>
      </c>
      <c r="L15" s="5" t="s">
        <v>217</v>
      </c>
      <c r="M15" s="5" t="s">
        <v>217</v>
      </c>
      <c r="N15" s="5" t="s">
        <v>218</v>
      </c>
    </row>
    <row r="16" ht="19" customHeight="1" spans="1:14">
      <c r="A16" s="5" t="s">
        <v>534</v>
      </c>
      <c r="B16" s="6">
        <v>1171783.83</v>
      </c>
      <c r="C16" s="6">
        <v>1.73</v>
      </c>
      <c r="D16" s="6">
        <v>1.36</v>
      </c>
      <c r="E16" s="6">
        <v>35.81</v>
      </c>
      <c r="F16" s="6">
        <v>26.44</v>
      </c>
      <c r="G16" s="6">
        <v>183.12</v>
      </c>
      <c r="H16" s="6">
        <v>139.65</v>
      </c>
      <c r="I16" s="6">
        <v>12.66</v>
      </c>
      <c r="J16" s="6">
        <v>7.39</v>
      </c>
      <c r="K16" s="6">
        <v>17.08</v>
      </c>
      <c r="L16" s="6">
        <v>13.36</v>
      </c>
      <c r="M16" s="6">
        <v>8.01</v>
      </c>
      <c r="N16" s="5" t="s">
        <v>218</v>
      </c>
    </row>
    <row r="17" ht="19" customHeight="1" spans="1:14">
      <c r="A17" s="5" t="s">
        <v>535</v>
      </c>
      <c r="B17" s="6">
        <v>1169000.09</v>
      </c>
      <c r="C17" s="6">
        <v>2.13</v>
      </c>
      <c r="D17" s="6">
        <v>1.86</v>
      </c>
      <c r="E17" s="6">
        <v>24.23</v>
      </c>
      <c r="F17" s="6">
        <v>18.44</v>
      </c>
      <c r="G17" s="6">
        <v>167.22</v>
      </c>
      <c r="H17" s="6">
        <v>138.51</v>
      </c>
      <c r="I17" s="6">
        <v>2.49</v>
      </c>
      <c r="J17" s="6">
        <v>1.65</v>
      </c>
      <c r="K17" s="6">
        <v>14.52</v>
      </c>
      <c r="L17" s="6">
        <v>12.15</v>
      </c>
      <c r="M17" s="6">
        <v>9.22</v>
      </c>
      <c r="N17" s="5" t="s">
        <v>218</v>
      </c>
    </row>
    <row r="18" ht="19" customHeight="1" spans="1:14">
      <c r="A18" s="5" t="s">
        <v>536</v>
      </c>
      <c r="B18" s="6">
        <v>1132512.93</v>
      </c>
      <c r="C18" s="6">
        <v>2.26</v>
      </c>
      <c r="D18" s="6">
        <v>2.09</v>
      </c>
      <c r="E18" s="6">
        <v>25.26</v>
      </c>
      <c r="F18" s="6">
        <v>21.27</v>
      </c>
      <c r="G18" s="6">
        <v>64.55</v>
      </c>
      <c r="H18" s="6">
        <v>58.61</v>
      </c>
      <c r="I18" s="6">
        <v>5.13</v>
      </c>
      <c r="J18" s="6">
        <v>3.06</v>
      </c>
      <c r="K18" s="6">
        <v>12.46</v>
      </c>
      <c r="L18" s="6">
        <v>11.58</v>
      </c>
      <c r="M18" s="6">
        <v>9.83</v>
      </c>
      <c r="N18" s="5" t="s">
        <v>218</v>
      </c>
    </row>
    <row r="19" ht="19" customHeight="1" spans="1:14">
      <c r="A19" s="5" t="s">
        <v>537</v>
      </c>
      <c r="B19" s="6">
        <v>1099460.4</v>
      </c>
      <c r="C19" s="6">
        <v>2.24</v>
      </c>
      <c r="D19" s="6">
        <v>2.18</v>
      </c>
      <c r="E19" s="6">
        <v>16.75</v>
      </c>
      <c r="F19" s="6">
        <v>14.06</v>
      </c>
      <c r="G19" s="6">
        <v>65.63</v>
      </c>
      <c r="H19" s="6">
        <v>63.65</v>
      </c>
      <c r="I19" s="6">
        <v>0.25</v>
      </c>
      <c r="J19" s="6">
        <v>0.19</v>
      </c>
      <c r="K19" s="6">
        <v>13.61</v>
      </c>
      <c r="L19" s="6">
        <v>13.05</v>
      </c>
      <c r="M19" s="6">
        <v>10.24</v>
      </c>
      <c r="N19" s="5" t="s">
        <v>218</v>
      </c>
    </row>
    <row r="20" ht="19" customHeight="1" spans="1:14">
      <c r="A20" s="5" t="s">
        <v>538</v>
      </c>
      <c r="B20" s="6">
        <v>1172087.83</v>
      </c>
      <c r="C20" s="6">
        <v>2.05</v>
      </c>
      <c r="D20" s="6">
        <v>2.12</v>
      </c>
      <c r="E20" s="6">
        <v>16.1</v>
      </c>
      <c r="F20" s="6">
        <v>14.72</v>
      </c>
      <c r="G20" s="6">
        <v>81.31</v>
      </c>
      <c r="H20" s="6">
        <v>84.09</v>
      </c>
      <c r="I20" s="6">
        <v>0.94</v>
      </c>
      <c r="J20" s="6">
        <v>0.65</v>
      </c>
      <c r="K20" s="6">
        <v>16.54</v>
      </c>
      <c r="L20" s="6">
        <v>16.22</v>
      </c>
      <c r="M20" s="6">
        <v>11.01</v>
      </c>
      <c r="N20" s="5" t="s">
        <v>218</v>
      </c>
    </row>
    <row r="21" ht="19" customHeight="1" spans="1:14">
      <c r="A21" s="5" t="s">
        <v>539</v>
      </c>
      <c r="B21" s="6">
        <v>1199359.73</v>
      </c>
      <c r="C21" s="6">
        <v>2.21</v>
      </c>
      <c r="D21" s="6">
        <v>2.17</v>
      </c>
      <c r="E21" s="6">
        <v>24.86</v>
      </c>
      <c r="F21" s="6">
        <v>20.78</v>
      </c>
      <c r="G21" s="6">
        <v>83.33</v>
      </c>
      <c r="H21" s="6">
        <v>81.67</v>
      </c>
      <c r="I21" s="6">
        <v>2.33</v>
      </c>
      <c r="J21" s="6">
        <v>1.8</v>
      </c>
      <c r="K21" s="6">
        <v>16.03</v>
      </c>
      <c r="L21" s="6">
        <v>14.49</v>
      </c>
      <c r="M21" s="6">
        <v>10.41</v>
      </c>
      <c r="N21" s="5" t="s">
        <v>218</v>
      </c>
    </row>
    <row r="22" ht="19" customHeight="1" spans="1:14">
      <c r="A22" s="5" t="s">
        <v>540</v>
      </c>
      <c r="B22" s="5" t="s">
        <v>217</v>
      </c>
      <c r="C22" s="5" t="s">
        <v>217</v>
      </c>
      <c r="D22" s="5" t="s">
        <v>217</v>
      </c>
      <c r="E22" s="5" t="s">
        <v>217</v>
      </c>
      <c r="F22" s="5" t="s">
        <v>217</v>
      </c>
      <c r="G22" s="5" t="s">
        <v>217</v>
      </c>
      <c r="H22" s="5" t="s">
        <v>217</v>
      </c>
      <c r="I22" s="5" t="s">
        <v>217</v>
      </c>
      <c r="J22" s="5" t="s">
        <v>217</v>
      </c>
      <c r="K22" s="5" t="s">
        <v>217</v>
      </c>
      <c r="L22" s="5" t="s">
        <v>217</v>
      </c>
      <c r="M22" s="5" t="s">
        <v>217</v>
      </c>
      <c r="N22" s="5" t="s">
        <v>218</v>
      </c>
    </row>
    <row r="23" ht="19" customHeight="1" spans="1:14">
      <c r="A23" s="5" t="s">
        <v>541</v>
      </c>
      <c r="B23" s="5" t="s">
        <v>217</v>
      </c>
      <c r="C23" s="5" t="s">
        <v>217</v>
      </c>
      <c r="D23" s="5" t="s">
        <v>217</v>
      </c>
      <c r="E23" s="5" t="s">
        <v>217</v>
      </c>
      <c r="F23" s="5" t="s">
        <v>217</v>
      </c>
      <c r="G23" s="5" t="s">
        <v>217</v>
      </c>
      <c r="H23" s="5" t="s">
        <v>217</v>
      </c>
      <c r="I23" s="5" t="s">
        <v>217</v>
      </c>
      <c r="J23" s="5" t="s">
        <v>217</v>
      </c>
      <c r="K23" s="5" t="s">
        <v>217</v>
      </c>
      <c r="L23" s="5" t="s">
        <v>217</v>
      </c>
      <c r="M23" s="5" t="s">
        <v>217</v>
      </c>
      <c r="N23" s="5" t="s">
        <v>218</v>
      </c>
    </row>
    <row r="24" ht="19" customHeight="1" spans="1:14">
      <c r="A24" s="5" t="s">
        <v>542</v>
      </c>
      <c r="B24" s="6">
        <v>1229391.82</v>
      </c>
      <c r="C24" s="6">
        <v>2.31</v>
      </c>
      <c r="D24" s="6">
        <v>2.56</v>
      </c>
      <c r="E24" s="6">
        <v>19.35</v>
      </c>
      <c r="F24" s="6">
        <v>14.64</v>
      </c>
      <c r="G24" s="6">
        <v>106.22</v>
      </c>
      <c r="H24" s="6">
        <v>105.57</v>
      </c>
      <c r="I24" s="6">
        <v>1.45</v>
      </c>
      <c r="J24" s="6">
        <v>1.76</v>
      </c>
      <c r="K24" s="6">
        <v>15.76</v>
      </c>
      <c r="L24" s="6">
        <v>12.8</v>
      </c>
      <c r="M24" s="6">
        <v>9.99</v>
      </c>
      <c r="N24" s="5" t="s">
        <v>218</v>
      </c>
    </row>
    <row r="25" ht="19" customHeight="1" spans="1:14">
      <c r="A25" s="5" t="s">
        <v>543</v>
      </c>
      <c r="B25" s="6">
        <v>1146899.89</v>
      </c>
      <c r="C25" s="6">
        <v>2.44</v>
      </c>
      <c r="D25" s="6">
        <v>2.52</v>
      </c>
      <c r="E25" s="6">
        <v>22.24</v>
      </c>
      <c r="F25" s="6">
        <v>20.44</v>
      </c>
      <c r="G25" s="6">
        <v>89</v>
      </c>
      <c r="H25" s="6">
        <v>95</v>
      </c>
      <c r="I25" s="6">
        <v>3.35</v>
      </c>
      <c r="J25" s="6">
        <v>2.69</v>
      </c>
      <c r="K25" s="6">
        <v>12.1</v>
      </c>
      <c r="L25" s="6">
        <v>11.85</v>
      </c>
      <c r="M25" s="6">
        <v>10.93</v>
      </c>
      <c r="N25" s="5" t="s">
        <v>218</v>
      </c>
    </row>
    <row r="26" ht="19" customHeight="1" spans="1:14">
      <c r="A26" s="5" t="s">
        <v>544</v>
      </c>
      <c r="B26" s="6">
        <v>1176279.66</v>
      </c>
      <c r="C26" s="6">
        <v>2.39</v>
      </c>
      <c r="D26" s="6">
        <v>2.28</v>
      </c>
      <c r="E26" s="6">
        <v>35.02</v>
      </c>
      <c r="F26" s="6">
        <v>28.7</v>
      </c>
      <c r="G26" s="6">
        <v>94.27</v>
      </c>
      <c r="H26" s="6">
        <v>90.47</v>
      </c>
      <c r="I26" s="6">
        <v>2.64</v>
      </c>
      <c r="J26" s="6">
        <v>2.14</v>
      </c>
      <c r="K26" s="6">
        <v>21.07</v>
      </c>
      <c r="L26" s="6">
        <v>19.01</v>
      </c>
      <c r="M26" s="6">
        <v>10.16</v>
      </c>
      <c r="N26" s="5" t="s">
        <v>218</v>
      </c>
    </row>
    <row r="27" ht="19" customHeight="1" spans="1:14">
      <c r="A27" s="5" t="s">
        <v>545</v>
      </c>
      <c r="B27" s="6">
        <v>1183049.84</v>
      </c>
      <c r="C27" s="6">
        <v>2.37</v>
      </c>
      <c r="D27" s="6">
        <v>2.18</v>
      </c>
      <c r="E27" s="6">
        <v>31.81</v>
      </c>
      <c r="F27" s="6">
        <v>26.92</v>
      </c>
      <c r="G27" s="6">
        <v>92.73</v>
      </c>
      <c r="H27" s="6">
        <v>84.52</v>
      </c>
      <c r="I27" s="6">
        <v>5.79</v>
      </c>
      <c r="J27" s="6">
        <v>4.14</v>
      </c>
      <c r="K27" s="6">
        <v>29.95</v>
      </c>
      <c r="L27" s="6">
        <v>27</v>
      </c>
      <c r="M27" s="6">
        <v>9.82</v>
      </c>
      <c r="N27" s="5" t="s">
        <v>218</v>
      </c>
    </row>
    <row r="28" ht="19" customHeight="1" spans="1:14">
      <c r="A28" s="5" t="s">
        <v>546</v>
      </c>
      <c r="B28" s="6">
        <v>1124481.42</v>
      </c>
      <c r="C28" s="6">
        <v>2.34</v>
      </c>
      <c r="D28" s="6">
        <v>2.35</v>
      </c>
      <c r="E28" s="6">
        <v>34.12</v>
      </c>
      <c r="F28" s="6">
        <v>29.61</v>
      </c>
      <c r="G28" s="6">
        <v>99.14</v>
      </c>
      <c r="H28" s="6">
        <v>101.24</v>
      </c>
      <c r="I28" s="6">
        <v>1.11</v>
      </c>
      <c r="J28" s="6">
        <v>1</v>
      </c>
      <c r="K28" s="6">
        <v>26.04</v>
      </c>
      <c r="L28" s="6">
        <v>24.94</v>
      </c>
      <c r="M28" s="6">
        <v>10.66</v>
      </c>
      <c r="N28" s="5" t="s">
        <v>218</v>
      </c>
    </row>
    <row r="29" ht="19" customHeight="1" spans="1:14">
      <c r="A29" s="5" t="s">
        <v>547</v>
      </c>
      <c r="B29" s="6">
        <v>1080278.95</v>
      </c>
      <c r="C29" s="6">
        <v>2.33</v>
      </c>
      <c r="D29" s="6">
        <v>2.32</v>
      </c>
      <c r="E29" s="6">
        <v>32.75</v>
      </c>
      <c r="F29" s="6">
        <v>28.67</v>
      </c>
      <c r="G29" s="6">
        <v>92.61</v>
      </c>
      <c r="H29" s="6">
        <v>92.97</v>
      </c>
      <c r="I29" s="6">
        <v>1.28</v>
      </c>
      <c r="J29" s="6">
        <v>1.07</v>
      </c>
      <c r="K29" s="6">
        <v>26.83</v>
      </c>
      <c r="L29" s="6">
        <v>25.79</v>
      </c>
      <c r="M29" s="6">
        <v>10.59</v>
      </c>
      <c r="N29" s="5" t="s">
        <v>218</v>
      </c>
    </row>
    <row r="30" ht="19" customHeight="1" spans="1:14">
      <c r="A30" s="5" t="s">
        <v>548</v>
      </c>
      <c r="B30" s="6">
        <v>1092333.88</v>
      </c>
      <c r="C30" s="6">
        <v>2.34</v>
      </c>
      <c r="D30" s="6">
        <v>2.08</v>
      </c>
      <c r="E30" s="6">
        <v>41.26</v>
      </c>
      <c r="F30" s="6">
        <v>33.26</v>
      </c>
      <c r="G30" s="6">
        <v>98.79</v>
      </c>
      <c r="H30" s="6">
        <v>86.45</v>
      </c>
      <c r="I30" s="6">
        <v>7.53</v>
      </c>
      <c r="J30" s="6">
        <v>5.15</v>
      </c>
      <c r="K30" s="6">
        <v>28.81</v>
      </c>
      <c r="L30" s="6">
        <v>24.79</v>
      </c>
      <c r="M30" s="6">
        <v>9.42</v>
      </c>
      <c r="N30" s="5" t="s">
        <v>218</v>
      </c>
    </row>
    <row r="31" ht="19" customHeight="1" spans="1:14">
      <c r="A31" s="5" t="s">
        <v>549</v>
      </c>
      <c r="B31" s="6">
        <v>1130615.12</v>
      </c>
      <c r="C31" s="6">
        <v>2.38</v>
      </c>
      <c r="D31" s="6">
        <v>2.02</v>
      </c>
      <c r="E31" s="6">
        <v>37.09</v>
      </c>
      <c r="F31" s="6">
        <v>29.67</v>
      </c>
      <c r="G31" s="6">
        <v>123.29</v>
      </c>
      <c r="H31" s="6">
        <v>102.95</v>
      </c>
      <c r="I31" s="6">
        <v>4.02</v>
      </c>
      <c r="J31" s="6">
        <v>2.72</v>
      </c>
      <c r="K31" s="6">
        <v>35.49</v>
      </c>
      <c r="L31" s="6">
        <v>29.42</v>
      </c>
      <c r="M31" s="6">
        <v>9.13</v>
      </c>
      <c r="N31" s="5" t="s">
        <v>218</v>
      </c>
    </row>
    <row r="32" ht="19" customHeight="1" spans="1:22">
      <c r="A32" s="5" t="s">
        <v>550</v>
      </c>
      <c r="B32" s="6">
        <v>1132690.82</v>
      </c>
      <c r="C32" s="6">
        <v>2.43</v>
      </c>
      <c r="D32" s="6">
        <v>1.98</v>
      </c>
      <c r="E32" s="6">
        <v>39.4</v>
      </c>
      <c r="F32" s="6">
        <v>30.09</v>
      </c>
      <c r="G32" s="6">
        <v>127.58</v>
      </c>
      <c r="H32" s="6">
        <v>100.45</v>
      </c>
      <c r="I32" s="6">
        <v>3.68</v>
      </c>
      <c r="J32" s="6">
        <v>2.46</v>
      </c>
      <c r="K32" s="6">
        <v>39.12</v>
      </c>
      <c r="L32" s="6">
        <v>31.22</v>
      </c>
      <c r="M32" s="6">
        <v>8.4</v>
      </c>
      <c r="N32" s="5" t="s">
        <v>218</v>
      </c>
      <c r="O32" s="1" t="s">
        <v>378</v>
      </c>
      <c r="P32" s="1" t="s">
        <v>379</v>
      </c>
      <c r="Q32" s="1" t="s">
        <v>380</v>
      </c>
      <c r="R32" s="10" t="s">
        <v>381</v>
      </c>
      <c r="S32" s="10" t="s">
        <v>382</v>
      </c>
      <c r="T32" s="10" t="s">
        <v>383</v>
      </c>
      <c r="U32" s="10" t="s">
        <v>384</v>
      </c>
      <c r="V32" s="10" t="s">
        <v>385</v>
      </c>
    </row>
    <row r="33" ht="19" customHeight="1" spans="1:14">
      <c r="A33" s="7" t="s">
        <v>251</v>
      </c>
      <c r="B33" s="7">
        <f>AVERAGE(B5:B32)</f>
        <v>1132712.73</v>
      </c>
      <c r="C33" s="7">
        <v>2.08125</v>
      </c>
      <c r="D33" s="8">
        <v>1.87</v>
      </c>
      <c r="E33" s="7">
        <v>29.3520833333333</v>
      </c>
      <c r="F33" s="8">
        <v>23.38125</v>
      </c>
      <c r="G33" s="7">
        <v>130.357916666667</v>
      </c>
      <c r="H33" s="8">
        <v>109.66375</v>
      </c>
      <c r="I33" s="7">
        <v>4.18458333333333</v>
      </c>
      <c r="J33" s="8">
        <v>2.70791666666667</v>
      </c>
      <c r="K33" s="7">
        <v>23.0941666666667</v>
      </c>
      <c r="L33" s="8">
        <v>19.5279166666667</v>
      </c>
      <c r="M33" s="8">
        <v>9.26958333333333</v>
      </c>
      <c r="N33" s="7"/>
    </row>
    <row r="34" ht="19" customHeight="1" spans="1:14">
      <c r="A34" s="7" t="s">
        <v>250</v>
      </c>
      <c r="B34" s="7">
        <v>1229391.82</v>
      </c>
      <c r="C34" s="7">
        <v>2.44</v>
      </c>
      <c r="D34" s="8">
        <v>2.56</v>
      </c>
      <c r="E34" s="7">
        <v>41.26</v>
      </c>
      <c r="F34" s="8">
        <v>33.26</v>
      </c>
      <c r="G34" s="7">
        <v>249.09</v>
      </c>
      <c r="H34" s="8">
        <v>182.26</v>
      </c>
      <c r="I34" s="7">
        <v>20.61</v>
      </c>
      <c r="J34" s="8">
        <v>11.75</v>
      </c>
      <c r="K34" s="7">
        <v>39.12</v>
      </c>
      <c r="L34" s="8">
        <v>31.22</v>
      </c>
      <c r="M34" s="8">
        <v>11.01</v>
      </c>
      <c r="N34" s="7"/>
    </row>
    <row r="35" ht="19" customHeight="1" spans="1:22">
      <c r="A35" s="7" t="s">
        <v>249</v>
      </c>
      <c r="B35" s="7">
        <v>1066495.04</v>
      </c>
      <c r="C35" s="7">
        <v>1.55</v>
      </c>
      <c r="D35" s="8">
        <v>1.29</v>
      </c>
      <c r="E35" s="7">
        <v>16.1</v>
      </c>
      <c r="F35" s="8">
        <v>14.06</v>
      </c>
      <c r="G35" s="7">
        <v>64.55</v>
      </c>
      <c r="H35" s="8">
        <v>58.61</v>
      </c>
      <c r="I35" s="7">
        <v>0.03</v>
      </c>
      <c r="J35" s="8">
        <v>0.03</v>
      </c>
      <c r="K35" s="7">
        <v>12.1</v>
      </c>
      <c r="L35" s="8">
        <v>11.58</v>
      </c>
      <c r="M35" s="8">
        <v>6.92</v>
      </c>
      <c r="N35" s="7"/>
      <c r="O35" s="1">
        <v>672</v>
      </c>
      <c r="P35" s="9">
        <v>600.28</v>
      </c>
      <c r="Q35" s="9">
        <f>B33/24</f>
        <v>47196.36375</v>
      </c>
      <c r="R35" s="9">
        <f>D33*Q35*P35/1000000</f>
        <v>52.9790321435595</v>
      </c>
      <c r="S35" s="9">
        <f>F33*P35*Q35/1000000</f>
        <v>662.414970752193</v>
      </c>
      <c r="T35" s="9">
        <f>H33*Q35*P35/1000000</f>
        <v>3106.88734557929</v>
      </c>
      <c r="U35" s="9">
        <f>L33*P35*Q35/1000000</f>
        <v>553.246056032132</v>
      </c>
      <c r="V35" s="9">
        <f>J33*Q35*P35/1000000</f>
        <v>76.7180770724139</v>
      </c>
    </row>
  </sheetData>
  <autoFilter ref="A1:N35">
    <extLst/>
  </autoFilter>
  <mergeCells count="16">
    <mergeCell ref="A1:J1"/>
    <mergeCell ref="A2:N2"/>
    <mergeCell ref="A3:A4"/>
    <mergeCell ref="B3:B4"/>
    <mergeCell ref="C3:C4"/>
    <mergeCell ref="D3:D4"/>
    <mergeCell ref="E3:E4"/>
    <mergeCell ref="F3:F4"/>
    <mergeCell ref="G3:G4"/>
    <mergeCell ref="H3:H4"/>
    <mergeCell ref="I3:I4"/>
    <mergeCell ref="J3:J4"/>
    <mergeCell ref="K3:K4"/>
    <mergeCell ref="L3:L4"/>
    <mergeCell ref="M3:M4"/>
    <mergeCell ref="N3:N4"/>
  </mergeCells>
  <pageMargins left="0.7" right="0.7" top="0.75" bottom="0.75" header="0.3" footer="0.3"/>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2"/>
  <sheetViews>
    <sheetView workbookViewId="0">
      <selection activeCell="B5" sqref="B5:B10"/>
    </sheetView>
  </sheetViews>
  <sheetFormatPr defaultColWidth="9" defaultRowHeight="14"/>
  <cols>
    <col min="1" max="1" width="15.5833333333333" style="1" customWidth="1"/>
    <col min="2" max="13" width="11.8333333333333" style="1" customWidth="1"/>
    <col min="14" max="14" width="15.5833333333333" style="1" customWidth="1"/>
    <col min="15" max="16" width="9" style="1"/>
    <col min="17" max="17" width="10.3333333333333" style="1" customWidth="1"/>
    <col min="18" max="19" width="9" style="1"/>
    <col min="20" max="20" width="11.25" style="1" customWidth="1"/>
    <col min="21" max="16384" width="9" style="1"/>
  </cols>
  <sheetData>
    <row r="1" ht="15" spans="1:10">
      <c r="A1" s="2" t="s">
        <v>200</v>
      </c>
      <c r="B1" s="2"/>
      <c r="C1" s="2"/>
      <c r="D1" s="2"/>
      <c r="E1" s="2"/>
      <c r="F1" s="2"/>
      <c r="G1" s="2"/>
      <c r="H1" s="2"/>
      <c r="I1" s="2"/>
      <c r="J1" s="2"/>
    </row>
    <row r="2" ht="17.15" customHeight="1" spans="1:14">
      <c r="A2" s="3" t="s">
        <v>551</v>
      </c>
      <c r="B2" s="3"/>
      <c r="C2" s="3"/>
      <c r="D2" s="3"/>
      <c r="E2" s="3"/>
      <c r="F2" s="3"/>
      <c r="G2" s="3"/>
      <c r="H2" s="3"/>
      <c r="I2" s="3"/>
      <c r="J2" s="3"/>
      <c r="K2" s="3"/>
      <c r="L2" s="3"/>
      <c r="M2" s="3"/>
      <c r="N2" s="3"/>
    </row>
    <row r="3" ht="17.15" customHeight="1" spans="1:14">
      <c r="A3" s="4" t="s">
        <v>202</v>
      </c>
      <c r="B3" s="4" t="s">
        <v>203</v>
      </c>
      <c r="C3" s="4" t="s">
        <v>204</v>
      </c>
      <c r="D3" s="4" t="s">
        <v>205</v>
      </c>
      <c r="E3" s="4" t="s">
        <v>206</v>
      </c>
      <c r="F3" s="4" t="s">
        <v>207</v>
      </c>
      <c r="G3" s="4" t="s">
        <v>208</v>
      </c>
      <c r="H3" s="4" t="s">
        <v>209</v>
      </c>
      <c r="I3" s="4" t="s">
        <v>210</v>
      </c>
      <c r="J3" s="4" t="s">
        <v>211</v>
      </c>
      <c r="K3" s="4" t="s">
        <v>212</v>
      </c>
      <c r="L3" s="4" t="s">
        <v>213</v>
      </c>
      <c r="M3" s="4" t="s">
        <v>214</v>
      </c>
      <c r="N3" s="4" t="s">
        <v>215</v>
      </c>
    </row>
    <row r="4" ht="17.15" customHeight="1" spans="1:14">
      <c r="A4" s="4"/>
      <c r="B4" s="4"/>
      <c r="C4" s="4"/>
      <c r="D4" s="4"/>
      <c r="E4" s="4"/>
      <c r="F4" s="4"/>
      <c r="G4" s="4"/>
      <c r="H4" s="4"/>
      <c r="I4" s="4"/>
      <c r="J4" s="4"/>
      <c r="K4" s="4"/>
      <c r="L4" s="4"/>
      <c r="M4" s="4"/>
      <c r="N4" s="4"/>
    </row>
    <row r="5" ht="17.15" customHeight="1" spans="1:14">
      <c r="A5" s="5" t="s">
        <v>552</v>
      </c>
      <c r="B5" s="6">
        <v>1193690.01</v>
      </c>
      <c r="C5" s="6">
        <v>3.13</v>
      </c>
      <c r="D5" s="6">
        <v>2.93</v>
      </c>
      <c r="E5" s="6">
        <v>44.14</v>
      </c>
      <c r="F5" s="6">
        <v>37.65</v>
      </c>
      <c r="G5" s="6">
        <v>118.65</v>
      </c>
      <c r="H5" s="6">
        <v>111.37</v>
      </c>
      <c r="I5" s="6">
        <v>3.55</v>
      </c>
      <c r="J5" s="6">
        <v>3.41</v>
      </c>
      <c r="K5" s="6">
        <v>4.51</v>
      </c>
      <c r="L5" s="6">
        <v>4.12</v>
      </c>
      <c r="M5" s="6">
        <v>10.23</v>
      </c>
      <c r="N5" s="5" t="s">
        <v>218</v>
      </c>
    </row>
    <row r="6" ht="17.15" customHeight="1" spans="1:14">
      <c r="A6" s="5" t="s">
        <v>553</v>
      </c>
      <c r="B6" s="6">
        <v>1241614.3</v>
      </c>
      <c r="C6" s="6">
        <v>2.71</v>
      </c>
      <c r="D6" s="6">
        <v>2.6</v>
      </c>
      <c r="E6" s="6">
        <v>28.98</v>
      </c>
      <c r="F6" s="6">
        <v>25.13</v>
      </c>
      <c r="G6" s="6">
        <v>129.24</v>
      </c>
      <c r="H6" s="6">
        <v>121.84</v>
      </c>
      <c r="I6" s="6">
        <v>8.06</v>
      </c>
      <c r="J6" s="6">
        <v>9.83</v>
      </c>
      <c r="K6" s="6">
        <v>4.33</v>
      </c>
      <c r="L6" s="6">
        <v>4.21</v>
      </c>
      <c r="M6" s="6">
        <v>10.42</v>
      </c>
      <c r="N6" s="5" t="s">
        <v>218</v>
      </c>
    </row>
    <row r="7" ht="17.15" customHeight="1" spans="1:14">
      <c r="A7" s="5" t="s">
        <v>554</v>
      </c>
      <c r="B7" s="6">
        <v>1223510.44</v>
      </c>
      <c r="C7" s="6">
        <v>2.81</v>
      </c>
      <c r="D7" s="6">
        <v>2.49</v>
      </c>
      <c r="E7" s="6">
        <v>46.93</v>
      </c>
      <c r="F7" s="6">
        <v>36.17</v>
      </c>
      <c r="G7" s="6">
        <v>159.33</v>
      </c>
      <c r="H7" s="6">
        <v>136.77</v>
      </c>
      <c r="I7" s="6">
        <v>2.66</v>
      </c>
      <c r="J7" s="6">
        <v>2.04</v>
      </c>
      <c r="K7" s="6">
        <v>3.58</v>
      </c>
      <c r="L7" s="6">
        <v>2.92</v>
      </c>
      <c r="M7" s="6">
        <v>9.23</v>
      </c>
      <c r="N7" s="5" t="s">
        <v>218</v>
      </c>
    </row>
    <row r="8" ht="17.15" customHeight="1" spans="1:14">
      <c r="A8" s="5" t="s">
        <v>555</v>
      </c>
      <c r="B8" s="6">
        <v>1216441.92</v>
      </c>
      <c r="C8" s="6">
        <v>2.89</v>
      </c>
      <c r="D8" s="6">
        <v>2.53</v>
      </c>
      <c r="E8" s="6">
        <v>43.86</v>
      </c>
      <c r="F8" s="6">
        <v>34.87</v>
      </c>
      <c r="G8" s="6">
        <v>145.91</v>
      </c>
      <c r="H8" s="6">
        <v>125.21</v>
      </c>
      <c r="I8" s="6">
        <v>1.29</v>
      </c>
      <c r="J8" s="6">
        <v>1.04</v>
      </c>
      <c r="K8" s="6">
        <v>3.43</v>
      </c>
      <c r="L8" s="6">
        <v>2.91</v>
      </c>
      <c r="M8" s="6">
        <v>9.38</v>
      </c>
      <c r="N8" s="5" t="s">
        <v>218</v>
      </c>
    </row>
    <row r="9" ht="17.15" customHeight="1" spans="1:14">
      <c r="A9" s="5" t="s">
        <v>556</v>
      </c>
      <c r="B9" s="6">
        <v>1212289.4</v>
      </c>
      <c r="C9" s="6">
        <v>2.61</v>
      </c>
      <c r="D9" s="6">
        <v>2.53</v>
      </c>
      <c r="E9" s="6">
        <v>32.21</v>
      </c>
      <c r="F9" s="6">
        <v>27.5</v>
      </c>
      <c r="G9" s="6">
        <v>120.55</v>
      </c>
      <c r="H9" s="6">
        <v>116.34</v>
      </c>
      <c r="I9" s="6">
        <v>2.72</v>
      </c>
      <c r="J9" s="6">
        <v>2.65</v>
      </c>
      <c r="K9" s="6">
        <v>3.2</v>
      </c>
      <c r="L9" s="6">
        <v>3.06</v>
      </c>
      <c r="M9" s="6">
        <v>10.47</v>
      </c>
      <c r="N9" s="5" t="s">
        <v>218</v>
      </c>
    </row>
    <row r="10" ht="17.15" customHeight="1" spans="1:14">
      <c r="A10" s="5" t="s">
        <v>557</v>
      </c>
      <c r="B10" s="6">
        <v>1194576.81</v>
      </c>
      <c r="C10" s="6">
        <v>2.6</v>
      </c>
      <c r="D10" s="6">
        <v>2.56</v>
      </c>
      <c r="E10" s="6">
        <v>31.81</v>
      </c>
      <c r="F10" s="6">
        <v>28.24</v>
      </c>
      <c r="G10" s="6">
        <v>124.91</v>
      </c>
      <c r="H10" s="6">
        <v>120.69</v>
      </c>
      <c r="I10" s="6">
        <v>2.47</v>
      </c>
      <c r="J10" s="6">
        <v>2.71</v>
      </c>
      <c r="K10" s="6">
        <v>4.49</v>
      </c>
      <c r="L10" s="6">
        <v>4.24</v>
      </c>
      <c r="M10" s="6">
        <v>10.62</v>
      </c>
      <c r="N10" s="5" t="s">
        <v>218</v>
      </c>
    </row>
    <row r="11" ht="17.15" customHeight="1" spans="1:14">
      <c r="A11" s="5" t="s">
        <v>558</v>
      </c>
      <c r="B11" s="6">
        <v>1178781.44</v>
      </c>
      <c r="C11" s="6">
        <v>2.85</v>
      </c>
      <c r="D11" s="6">
        <v>2.79</v>
      </c>
      <c r="E11" s="6">
        <v>30.72</v>
      </c>
      <c r="F11" s="6">
        <v>27.32</v>
      </c>
      <c r="G11" s="6">
        <v>117.35</v>
      </c>
      <c r="H11" s="6">
        <v>114.4</v>
      </c>
      <c r="I11" s="6">
        <v>1.59</v>
      </c>
      <c r="J11" s="6">
        <v>1.35</v>
      </c>
      <c r="K11" s="6">
        <v>4.85</v>
      </c>
      <c r="L11" s="6">
        <v>4.56</v>
      </c>
      <c r="M11" s="6">
        <v>10.53</v>
      </c>
      <c r="N11" s="5" t="s">
        <v>218</v>
      </c>
    </row>
    <row r="12" ht="17.15" customHeight="1" spans="1:14">
      <c r="A12" s="5" t="s">
        <v>559</v>
      </c>
      <c r="B12" s="6">
        <v>1169970.04</v>
      </c>
      <c r="C12" s="6">
        <v>2.76</v>
      </c>
      <c r="D12" s="6">
        <v>2.97</v>
      </c>
      <c r="E12" s="6">
        <v>35.86</v>
      </c>
      <c r="F12" s="6">
        <v>34.45</v>
      </c>
      <c r="G12" s="6">
        <v>104.4</v>
      </c>
      <c r="H12" s="6">
        <v>112.95</v>
      </c>
      <c r="I12" s="6">
        <v>0.84</v>
      </c>
      <c r="J12" s="6">
        <v>0.91</v>
      </c>
      <c r="K12" s="6">
        <v>5.38</v>
      </c>
      <c r="L12" s="6">
        <v>5.59</v>
      </c>
      <c r="M12" s="6">
        <v>11.48</v>
      </c>
      <c r="N12" s="5" t="s">
        <v>218</v>
      </c>
    </row>
    <row r="13" ht="17.15" customHeight="1" spans="1:14">
      <c r="A13" s="5" t="s">
        <v>560</v>
      </c>
      <c r="B13" s="6">
        <v>1092172.28</v>
      </c>
      <c r="C13" s="6">
        <v>2.98</v>
      </c>
      <c r="D13" s="6">
        <v>2.75</v>
      </c>
      <c r="E13" s="6">
        <v>40.57</v>
      </c>
      <c r="F13" s="6">
        <v>34.39</v>
      </c>
      <c r="G13" s="6">
        <v>172.05</v>
      </c>
      <c r="H13" s="6">
        <v>159.01</v>
      </c>
      <c r="I13" s="6">
        <v>1.19</v>
      </c>
      <c r="J13" s="6">
        <v>0.91</v>
      </c>
      <c r="K13" s="6">
        <v>7.61</v>
      </c>
      <c r="L13" s="6">
        <v>6.99</v>
      </c>
      <c r="M13" s="6">
        <v>9.92</v>
      </c>
      <c r="N13" s="5" t="s">
        <v>218</v>
      </c>
    </row>
    <row r="14" ht="17.15" customHeight="1" spans="1:14">
      <c r="A14" s="5" t="s">
        <v>561</v>
      </c>
      <c r="B14" s="6">
        <v>1121468.86</v>
      </c>
      <c r="C14" s="6">
        <v>3.56</v>
      </c>
      <c r="D14" s="6">
        <v>2.98</v>
      </c>
      <c r="E14" s="6">
        <v>55.42</v>
      </c>
      <c r="F14" s="6">
        <v>41.73</v>
      </c>
      <c r="G14" s="6">
        <v>183.13</v>
      </c>
      <c r="H14" s="6">
        <v>150.86</v>
      </c>
      <c r="I14" s="6">
        <v>2.8</v>
      </c>
      <c r="J14" s="6">
        <v>1.87</v>
      </c>
      <c r="K14" s="6">
        <v>7.02</v>
      </c>
      <c r="L14" s="6">
        <v>5.91</v>
      </c>
      <c r="M14" s="6">
        <v>8.89</v>
      </c>
      <c r="N14" s="5" t="s">
        <v>218</v>
      </c>
    </row>
    <row r="15" ht="17.15" customHeight="1" spans="1:14">
      <c r="A15" s="5" t="s">
        <v>562</v>
      </c>
      <c r="B15" s="6">
        <v>1103184.21</v>
      </c>
      <c r="C15" s="6">
        <v>3.85</v>
      </c>
      <c r="D15" s="6">
        <v>3.39</v>
      </c>
      <c r="E15" s="6">
        <v>34.53</v>
      </c>
      <c r="F15" s="6">
        <v>27.63</v>
      </c>
      <c r="G15" s="6">
        <v>194.79</v>
      </c>
      <c r="H15" s="6">
        <v>170.01</v>
      </c>
      <c r="I15" s="6">
        <v>1.17</v>
      </c>
      <c r="J15" s="6">
        <v>0.93</v>
      </c>
      <c r="K15" s="6">
        <v>10.2</v>
      </c>
      <c r="L15" s="6">
        <v>8.89</v>
      </c>
      <c r="M15" s="6">
        <v>9.4</v>
      </c>
      <c r="N15" s="5" t="s">
        <v>218</v>
      </c>
    </row>
    <row r="16" ht="17.15" customHeight="1" spans="1:14">
      <c r="A16" s="5" t="s">
        <v>563</v>
      </c>
      <c r="B16" s="6">
        <v>1098096.98</v>
      </c>
      <c r="C16" s="6">
        <v>3.62</v>
      </c>
      <c r="D16" s="6">
        <v>3.35</v>
      </c>
      <c r="E16" s="6">
        <v>33.93</v>
      </c>
      <c r="F16" s="6">
        <v>29.44</v>
      </c>
      <c r="G16" s="6">
        <v>191.4</v>
      </c>
      <c r="H16" s="6">
        <v>179.76</v>
      </c>
      <c r="I16" s="6">
        <v>1.15</v>
      </c>
      <c r="J16" s="6">
        <v>0.84</v>
      </c>
      <c r="K16" s="6">
        <v>12.75</v>
      </c>
      <c r="L16" s="6">
        <v>11.73</v>
      </c>
      <c r="M16" s="6">
        <v>10.05</v>
      </c>
      <c r="N16" s="5" t="s">
        <v>218</v>
      </c>
    </row>
    <row r="17" ht="17.15" customHeight="1" spans="1:14">
      <c r="A17" s="5" t="s">
        <v>564</v>
      </c>
      <c r="B17" s="6">
        <v>1044372.81</v>
      </c>
      <c r="C17" s="6">
        <v>3.63</v>
      </c>
      <c r="D17" s="6">
        <v>3.56</v>
      </c>
      <c r="E17" s="6">
        <v>31.75</v>
      </c>
      <c r="F17" s="6">
        <v>28.7</v>
      </c>
      <c r="G17" s="6">
        <v>164.26</v>
      </c>
      <c r="H17" s="6">
        <v>161.74</v>
      </c>
      <c r="I17" s="6">
        <v>1.29</v>
      </c>
      <c r="J17" s="6">
        <v>1.19</v>
      </c>
      <c r="K17" s="6">
        <v>13</v>
      </c>
      <c r="L17" s="6">
        <v>12.53</v>
      </c>
      <c r="M17" s="6">
        <v>10.59</v>
      </c>
      <c r="N17" s="5" t="s">
        <v>218</v>
      </c>
    </row>
    <row r="18" ht="17.15" customHeight="1" spans="1:14">
      <c r="A18" s="5" t="s">
        <v>565</v>
      </c>
      <c r="B18" s="6">
        <v>827556.38</v>
      </c>
      <c r="C18" s="6">
        <v>3.14</v>
      </c>
      <c r="D18" s="6">
        <v>2.95</v>
      </c>
      <c r="E18" s="6">
        <v>37.79</v>
      </c>
      <c r="F18" s="6">
        <v>32.83</v>
      </c>
      <c r="G18" s="6">
        <v>158.26</v>
      </c>
      <c r="H18" s="6">
        <v>149.29</v>
      </c>
      <c r="I18" s="6">
        <v>0.36</v>
      </c>
      <c r="J18" s="6">
        <v>0.3</v>
      </c>
      <c r="K18" s="6">
        <v>15.02</v>
      </c>
      <c r="L18" s="6">
        <v>13.9</v>
      </c>
      <c r="M18" s="5"/>
      <c r="N18" s="5" t="s">
        <v>218</v>
      </c>
    </row>
    <row r="19" ht="17.15" customHeight="1" spans="1:14">
      <c r="A19" s="5" t="s">
        <v>566</v>
      </c>
      <c r="B19" s="6">
        <v>1003436.26</v>
      </c>
      <c r="C19" s="6">
        <v>3.69</v>
      </c>
      <c r="D19" s="6">
        <v>3.77</v>
      </c>
      <c r="E19" s="6">
        <v>57.66</v>
      </c>
      <c r="F19" s="6">
        <v>53.48</v>
      </c>
      <c r="G19" s="6">
        <v>144.54</v>
      </c>
      <c r="H19" s="6">
        <v>143.72</v>
      </c>
      <c r="I19" s="6">
        <v>3</v>
      </c>
      <c r="J19" s="6">
        <v>2.15</v>
      </c>
      <c r="K19" s="6">
        <v>8.44</v>
      </c>
      <c r="L19" s="6">
        <v>8.22</v>
      </c>
      <c r="M19" s="6">
        <v>11.42</v>
      </c>
      <c r="N19" s="5" t="s">
        <v>218</v>
      </c>
    </row>
    <row r="20" ht="17.15" customHeight="1" spans="1:14">
      <c r="A20" s="5" t="s">
        <v>567</v>
      </c>
      <c r="B20" s="6">
        <v>1182298.15</v>
      </c>
      <c r="C20" s="6">
        <v>3.59</v>
      </c>
      <c r="D20" s="6">
        <v>3.49</v>
      </c>
      <c r="E20" s="6">
        <v>47.76</v>
      </c>
      <c r="F20" s="6">
        <v>43.21</v>
      </c>
      <c r="G20" s="6">
        <v>144.16</v>
      </c>
      <c r="H20" s="6">
        <v>141.13</v>
      </c>
      <c r="I20" s="6">
        <v>1.35</v>
      </c>
      <c r="J20" s="6">
        <v>1.24</v>
      </c>
      <c r="K20" s="6">
        <v>5.33</v>
      </c>
      <c r="L20" s="6">
        <v>5.03</v>
      </c>
      <c r="M20" s="6">
        <v>10.41</v>
      </c>
      <c r="N20" s="5" t="s">
        <v>218</v>
      </c>
    </row>
    <row r="21" ht="17.15" customHeight="1" spans="1:14">
      <c r="A21" s="5" t="s">
        <v>568</v>
      </c>
      <c r="B21" s="6">
        <v>1160310.7</v>
      </c>
      <c r="C21" s="6">
        <v>3.63</v>
      </c>
      <c r="D21" s="6">
        <v>3.27</v>
      </c>
      <c r="E21" s="6">
        <v>44.17</v>
      </c>
      <c r="F21" s="6">
        <v>36.43</v>
      </c>
      <c r="G21" s="6">
        <v>142.98</v>
      </c>
      <c r="H21" s="6">
        <v>128.54</v>
      </c>
      <c r="I21" s="6">
        <v>0.91</v>
      </c>
      <c r="J21" s="6">
        <v>0.79</v>
      </c>
      <c r="K21" s="6">
        <v>5.87</v>
      </c>
      <c r="L21" s="6">
        <v>5.23</v>
      </c>
      <c r="M21" s="6">
        <v>9.68</v>
      </c>
      <c r="N21" s="5" t="s">
        <v>218</v>
      </c>
    </row>
    <row r="22" ht="17.15" customHeight="1" spans="1:14">
      <c r="A22" s="5" t="s">
        <v>569</v>
      </c>
      <c r="B22" s="6">
        <v>1201988.21</v>
      </c>
      <c r="C22" s="6">
        <v>3.15</v>
      </c>
      <c r="D22" s="6">
        <v>2.89</v>
      </c>
      <c r="E22" s="6">
        <v>43.95</v>
      </c>
      <c r="F22" s="6">
        <v>34.79</v>
      </c>
      <c r="G22" s="6">
        <v>158.29</v>
      </c>
      <c r="H22" s="6">
        <v>141.38</v>
      </c>
      <c r="I22" s="6">
        <v>4.49</v>
      </c>
      <c r="J22" s="6">
        <v>2.81</v>
      </c>
      <c r="K22" s="6">
        <v>5.54</v>
      </c>
      <c r="L22" s="6">
        <v>4.87</v>
      </c>
      <c r="M22" s="6">
        <v>9.82</v>
      </c>
      <c r="N22" s="5" t="s">
        <v>218</v>
      </c>
    </row>
    <row r="23" ht="17.15" customHeight="1" spans="1:14">
      <c r="A23" s="5" t="s">
        <v>570</v>
      </c>
      <c r="B23" s="6">
        <v>1164721.6</v>
      </c>
      <c r="C23" s="6">
        <v>2.93</v>
      </c>
      <c r="D23" s="6">
        <v>2.65</v>
      </c>
      <c r="E23" s="6">
        <v>28.87</v>
      </c>
      <c r="F23" s="6">
        <v>24.61</v>
      </c>
      <c r="G23" s="6">
        <v>130.28</v>
      </c>
      <c r="H23" s="6">
        <v>116.04</v>
      </c>
      <c r="I23" s="6">
        <v>0.98</v>
      </c>
      <c r="J23" s="6">
        <v>0.84</v>
      </c>
      <c r="K23" s="6">
        <v>9.94</v>
      </c>
      <c r="L23" s="6">
        <v>8.84</v>
      </c>
      <c r="M23" s="6">
        <v>9.79</v>
      </c>
      <c r="N23" s="5" t="s">
        <v>218</v>
      </c>
    </row>
    <row r="24" ht="17.15" customHeight="1" spans="1:14">
      <c r="A24" s="5" t="s">
        <v>571</v>
      </c>
      <c r="B24" s="6">
        <v>1136029.4</v>
      </c>
      <c r="C24" s="6">
        <v>2.36</v>
      </c>
      <c r="D24" s="6">
        <v>2.17</v>
      </c>
      <c r="E24" s="6">
        <v>35.9</v>
      </c>
      <c r="F24" s="6">
        <v>30.55</v>
      </c>
      <c r="G24" s="6">
        <v>110.01</v>
      </c>
      <c r="H24" s="6">
        <v>98.27</v>
      </c>
      <c r="I24" s="6">
        <v>2.69</v>
      </c>
      <c r="J24" s="6">
        <v>1.78</v>
      </c>
      <c r="K24" s="6">
        <v>18.06</v>
      </c>
      <c r="L24" s="6">
        <v>16.15</v>
      </c>
      <c r="M24" s="6">
        <v>9.85</v>
      </c>
      <c r="N24" s="5" t="s">
        <v>218</v>
      </c>
    </row>
    <row r="25" ht="17.15" customHeight="1" spans="1:14">
      <c r="A25" s="5" t="s">
        <v>572</v>
      </c>
      <c r="B25" s="6">
        <v>1051249.06</v>
      </c>
      <c r="C25" s="6">
        <v>2.34</v>
      </c>
      <c r="D25" s="6">
        <v>2.09</v>
      </c>
      <c r="E25" s="6">
        <v>52.67</v>
      </c>
      <c r="F25" s="6">
        <v>42.88</v>
      </c>
      <c r="G25" s="6">
        <v>118.52</v>
      </c>
      <c r="H25" s="6">
        <v>105.54</v>
      </c>
      <c r="I25" s="6">
        <v>4.73</v>
      </c>
      <c r="J25" s="6">
        <v>2.79</v>
      </c>
      <c r="K25" s="6">
        <v>15.33</v>
      </c>
      <c r="L25" s="6">
        <v>13.2</v>
      </c>
      <c r="M25" s="6">
        <v>9.58</v>
      </c>
      <c r="N25" s="5" t="s">
        <v>218</v>
      </c>
    </row>
    <row r="26" ht="17.15" customHeight="1" spans="1:14">
      <c r="A26" s="5" t="s">
        <v>573</v>
      </c>
      <c r="B26" s="6">
        <v>1079272.23</v>
      </c>
      <c r="C26" s="6">
        <v>1.87</v>
      </c>
      <c r="D26" s="6">
        <v>1.68</v>
      </c>
      <c r="E26" s="6">
        <v>53.64</v>
      </c>
      <c r="F26" s="6">
        <v>44.59</v>
      </c>
      <c r="G26" s="6">
        <v>126.7</v>
      </c>
      <c r="H26" s="6">
        <v>113.04</v>
      </c>
      <c r="I26" s="6">
        <v>1.89</v>
      </c>
      <c r="J26" s="6">
        <v>1.45</v>
      </c>
      <c r="K26" s="6">
        <v>17.63</v>
      </c>
      <c r="L26" s="6">
        <v>15.51</v>
      </c>
      <c r="M26" s="6">
        <v>9.61</v>
      </c>
      <c r="N26" s="5" t="s">
        <v>218</v>
      </c>
    </row>
    <row r="27" ht="17.15" customHeight="1" spans="1:14">
      <c r="A27" s="5" t="s">
        <v>574</v>
      </c>
      <c r="B27" s="6">
        <v>904936.93</v>
      </c>
      <c r="C27" s="6">
        <v>2.16</v>
      </c>
      <c r="D27" s="6">
        <v>1.86</v>
      </c>
      <c r="E27" s="6">
        <v>44.24</v>
      </c>
      <c r="F27" s="6">
        <v>35.11</v>
      </c>
      <c r="G27" s="6">
        <v>177.97</v>
      </c>
      <c r="H27" s="6">
        <v>152.68</v>
      </c>
      <c r="I27" s="6">
        <v>0.8</v>
      </c>
      <c r="J27" s="6">
        <v>0.59</v>
      </c>
      <c r="K27" s="6">
        <v>15.02</v>
      </c>
      <c r="L27" s="6">
        <v>12.58</v>
      </c>
      <c r="M27" s="6">
        <v>9.88</v>
      </c>
      <c r="N27" s="5" t="s">
        <v>218</v>
      </c>
    </row>
    <row r="28" ht="17.15" customHeight="1" spans="1:14">
      <c r="A28" s="5" t="s">
        <v>575</v>
      </c>
      <c r="B28" s="6">
        <v>1118249.64</v>
      </c>
      <c r="C28" s="6">
        <v>1.91</v>
      </c>
      <c r="D28" s="6">
        <v>1.6</v>
      </c>
      <c r="E28" s="6">
        <v>47.21</v>
      </c>
      <c r="F28" s="6">
        <v>37.75</v>
      </c>
      <c r="G28" s="6">
        <v>172.83</v>
      </c>
      <c r="H28" s="6">
        <v>144.42</v>
      </c>
      <c r="I28" s="6">
        <v>1.15</v>
      </c>
      <c r="J28" s="6">
        <v>0.79</v>
      </c>
      <c r="K28" s="6">
        <v>19.57</v>
      </c>
      <c r="L28" s="6">
        <v>16.4</v>
      </c>
      <c r="M28" s="6">
        <v>8.74</v>
      </c>
      <c r="N28" s="5" t="s">
        <v>218</v>
      </c>
    </row>
    <row r="29" ht="17.15" customHeight="1" spans="1:22">
      <c r="A29" s="5" t="s">
        <v>576</v>
      </c>
      <c r="B29" s="6">
        <v>1122381.16</v>
      </c>
      <c r="C29" s="6">
        <v>2.01</v>
      </c>
      <c r="D29" s="6">
        <v>1.66</v>
      </c>
      <c r="E29" s="6">
        <v>53.58</v>
      </c>
      <c r="F29" s="6">
        <v>40.7</v>
      </c>
      <c r="G29" s="6">
        <v>197.32</v>
      </c>
      <c r="H29" s="6">
        <v>160.52</v>
      </c>
      <c r="I29" s="6">
        <v>1.51</v>
      </c>
      <c r="J29" s="6">
        <v>1.05</v>
      </c>
      <c r="K29" s="6">
        <v>19.39</v>
      </c>
      <c r="L29" s="6">
        <v>15.49</v>
      </c>
      <c r="M29" s="6">
        <v>8.71</v>
      </c>
      <c r="N29" s="5" t="s">
        <v>218</v>
      </c>
      <c r="O29" s="1" t="s">
        <v>378</v>
      </c>
      <c r="P29" s="1" t="s">
        <v>379</v>
      </c>
      <c r="Q29" s="1" t="s">
        <v>380</v>
      </c>
      <c r="R29" s="10" t="s">
        <v>381</v>
      </c>
      <c r="S29" s="10" t="s">
        <v>382</v>
      </c>
      <c r="T29" s="10" t="s">
        <v>383</v>
      </c>
      <c r="U29" s="10" t="s">
        <v>384</v>
      </c>
      <c r="V29" s="10" t="s">
        <v>385</v>
      </c>
    </row>
    <row r="30" ht="17.15" customHeight="1" spans="1:14">
      <c r="A30" s="7" t="s">
        <v>251</v>
      </c>
      <c r="B30" s="7">
        <f t="shared" ref="B30:M30" si="0">AVERAGE(B5:B29)</f>
        <v>1121703.9688</v>
      </c>
      <c r="C30" s="7">
        <f t="shared" si="0"/>
        <v>2.9112</v>
      </c>
      <c r="D30" s="8">
        <f t="shared" si="0"/>
        <v>2.7004</v>
      </c>
      <c r="E30" s="7">
        <f t="shared" si="0"/>
        <v>41.526</v>
      </c>
      <c r="F30" s="8">
        <f t="shared" si="0"/>
        <v>34.806</v>
      </c>
      <c r="G30" s="7">
        <f t="shared" si="0"/>
        <v>148.3132</v>
      </c>
      <c r="H30" s="8">
        <f t="shared" si="0"/>
        <v>135.0208</v>
      </c>
      <c r="I30" s="7">
        <f t="shared" si="0"/>
        <v>2.1856</v>
      </c>
      <c r="J30" s="8">
        <f t="shared" si="0"/>
        <v>1.8504</v>
      </c>
      <c r="K30" s="7">
        <f t="shared" si="0"/>
        <v>9.5796</v>
      </c>
      <c r="L30" s="8">
        <f t="shared" si="0"/>
        <v>8.5232</v>
      </c>
      <c r="M30" s="8">
        <f t="shared" si="0"/>
        <v>9.94583333333333</v>
      </c>
      <c r="N30" s="7"/>
    </row>
    <row r="31" ht="17.15" customHeight="1" spans="1:14">
      <c r="A31" s="7" t="s">
        <v>250</v>
      </c>
      <c r="B31" s="7">
        <v>1241614.3</v>
      </c>
      <c r="C31" s="7">
        <v>3.85</v>
      </c>
      <c r="D31" s="8">
        <v>3.77</v>
      </c>
      <c r="E31" s="7">
        <v>57.66</v>
      </c>
      <c r="F31" s="8">
        <v>53.48</v>
      </c>
      <c r="G31" s="7">
        <v>197.32</v>
      </c>
      <c r="H31" s="8">
        <v>179.76</v>
      </c>
      <c r="I31" s="7">
        <v>8.06</v>
      </c>
      <c r="J31" s="8">
        <v>9.83</v>
      </c>
      <c r="K31" s="7">
        <v>19.57</v>
      </c>
      <c r="L31" s="8">
        <v>16.4</v>
      </c>
      <c r="M31" s="8">
        <v>11.48</v>
      </c>
      <c r="N31" s="7"/>
    </row>
    <row r="32" ht="17.15" customHeight="1" spans="1:22">
      <c r="A32" s="7" t="s">
        <v>249</v>
      </c>
      <c r="B32" s="7">
        <v>827556.38</v>
      </c>
      <c r="C32" s="7">
        <v>1.87</v>
      </c>
      <c r="D32" s="8">
        <v>1.6</v>
      </c>
      <c r="E32" s="7">
        <v>28.87</v>
      </c>
      <c r="F32" s="8">
        <v>24.61</v>
      </c>
      <c r="G32" s="7">
        <v>104.4</v>
      </c>
      <c r="H32" s="8">
        <v>98.27</v>
      </c>
      <c r="I32" s="7">
        <v>0.36</v>
      </c>
      <c r="J32" s="8">
        <v>0.3</v>
      </c>
      <c r="K32" s="7">
        <v>3.2</v>
      </c>
      <c r="L32" s="8">
        <v>2.91</v>
      </c>
      <c r="M32" s="8">
        <v>8.71</v>
      </c>
      <c r="N32" s="7"/>
      <c r="O32" s="1">
        <v>744</v>
      </c>
      <c r="P32" s="9">
        <v>612.33</v>
      </c>
      <c r="Q32" s="9">
        <f>B30/24</f>
        <v>46737.6653666667</v>
      </c>
      <c r="R32" s="9">
        <f>D30*Q32*P32/1000000</f>
        <v>77.2824090615753</v>
      </c>
      <c r="S32" s="9">
        <f>F30*P32*Q32/1000000</f>
        <v>996.108550509994</v>
      </c>
      <c r="T32" s="9">
        <f>H30*Q32*P32/1000000</f>
        <v>3864.14334817847</v>
      </c>
      <c r="U32" s="9">
        <f>L30*P32*Q32/1000000</f>
        <v>243.924392280262</v>
      </c>
      <c r="V32" s="9">
        <f>J30*Q32*P32/1000000</f>
        <v>52.9563656226999</v>
      </c>
    </row>
  </sheetData>
  <autoFilter ref="A1:N32">
    <extLst/>
  </autoFilter>
  <mergeCells count="16">
    <mergeCell ref="A1:J1"/>
    <mergeCell ref="A2:N2"/>
    <mergeCell ref="A3:A4"/>
    <mergeCell ref="B3:B4"/>
    <mergeCell ref="C3:C4"/>
    <mergeCell ref="D3:D4"/>
    <mergeCell ref="E3:E4"/>
    <mergeCell ref="F3:F4"/>
    <mergeCell ref="G3:G4"/>
    <mergeCell ref="H3:H4"/>
    <mergeCell ref="I3:I4"/>
    <mergeCell ref="J3:J4"/>
    <mergeCell ref="K3:K4"/>
    <mergeCell ref="L3:L4"/>
    <mergeCell ref="M3:M4"/>
    <mergeCell ref="N3:N4"/>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
  <sheetViews>
    <sheetView workbookViewId="0">
      <selection activeCell="C12" sqref="C12"/>
    </sheetView>
  </sheetViews>
  <sheetFormatPr defaultColWidth="9" defaultRowHeight="14"/>
  <cols>
    <col min="1" max="1" width="11.0833333333333" customWidth="1"/>
    <col min="2" max="2" width="10.25" customWidth="1"/>
    <col min="3" max="3" width="9.25" customWidth="1"/>
    <col min="4" max="4" width="12.5" customWidth="1"/>
    <col min="5" max="5" width="12.3333333333333" customWidth="1"/>
    <col min="6" max="6" width="14.5833333333333" customWidth="1"/>
    <col min="7" max="7" width="14.5" customWidth="1"/>
    <col min="8" max="8" width="11.75" customWidth="1"/>
    <col min="9" max="9" width="12.3333333333333" customWidth="1"/>
    <col min="10" max="10" width="14.8333333333333" customWidth="1"/>
    <col min="11" max="11" width="12.5833333333333" customWidth="1"/>
    <col min="12" max="12" width="12.8333333333333" hidden="1" customWidth="1"/>
    <col min="13" max="13" width="9.08333333333333" hidden="1" customWidth="1"/>
  </cols>
  <sheetData>
    <row r="1" spans="1:1">
      <c r="A1" t="s">
        <v>12</v>
      </c>
    </row>
    <row r="2" ht="34.5" customHeight="1" spans="1:11">
      <c r="A2" s="88" t="s">
        <v>13</v>
      </c>
      <c r="B2" s="88"/>
      <c r="C2" s="88"/>
      <c r="D2" s="88"/>
      <c r="E2" s="88"/>
      <c r="F2" s="88"/>
      <c r="G2" s="88"/>
      <c r="H2" s="88"/>
      <c r="I2" s="88"/>
      <c r="J2" s="88"/>
      <c r="K2" s="88"/>
    </row>
    <row r="4" ht="26.25" customHeight="1" spans="1:11">
      <c r="A4" s="89" t="s">
        <v>14</v>
      </c>
      <c r="B4" s="89" t="s">
        <v>15</v>
      </c>
      <c r="C4" s="89"/>
      <c r="D4" s="89" t="s">
        <v>16</v>
      </c>
      <c r="E4" s="89"/>
      <c r="F4" s="89" t="s">
        <v>17</v>
      </c>
      <c r="G4" s="89"/>
      <c r="H4" s="89" t="s">
        <v>18</v>
      </c>
      <c r="I4" s="89"/>
      <c r="J4" s="89"/>
      <c r="K4" s="90" t="s">
        <v>19</v>
      </c>
    </row>
    <row r="5" ht="42.75" customHeight="1" spans="1:11">
      <c r="A5" s="89"/>
      <c r="B5" s="90" t="s">
        <v>20</v>
      </c>
      <c r="C5" s="90" t="s">
        <v>21</v>
      </c>
      <c r="D5" s="90" t="s">
        <v>22</v>
      </c>
      <c r="E5" s="90" t="s">
        <v>23</v>
      </c>
      <c r="F5" s="90" t="s">
        <v>24</v>
      </c>
      <c r="G5" s="90" t="s">
        <v>25</v>
      </c>
      <c r="H5" s="90" t="s">
        <v>26</v>
      </c>
      <c r="I5" s="90" t="s">
        <v>27</v>
      </c>
      <c r="J5" s="90" t="s">
        <v>28</v>
      </c>
      <c r="K5" s="90"/>
    </row>
    <row r="6" ht="21" customHeight="1" spans="1:13">
      <c r="A6" s="91">
        <v>43580</v>
      </c>
      <c r="B6" s="92">
        <v>27603.49</v>
      </c>
      <c r="C6" s="92">
        <v>2020.74</v>
      </c>
      <c r="D6" s="92">
        <v>60</v>
      </c>
      <c r="E6" s="92">
        <v>76</v>
      </c>
      <c r="F6" s="92">
        <f>B6*D6</f>
        <v>1656209.4</v>
      </c>
      <c r="G6" s="92">
        <f>C6*E6</f>
        <v>153576.24</v>
      </c>
      <c r="H6" s="92">
        <v>975.77</v>
      </c>
      <c r="I6" s="92">
        <v>60</v>
      </c>
      <c r="J6" s="92">
        <f>H6*I6</f>
        <v>58546.2</v>
      </c>
      <c r="K6" s="92">
        <v>1868331.84</v>
      </c>
      <c r="L6" s="95">
        <f>F6+G6+J6</f>
        <v>1868331.84</v>
      </c>
      <c r="M6" s="95">
        <f>K6-L6</f>
        <v>0</v>
      </c>
    </row>
    <row r="7" ht="21" customHeight="1" spans="1:13">
      <c r="A7" s="91">
        <v>43671</v>
      </c>
      <c r="B7" s="92">
        <v>22973.92</v>
      </c>
      <c r="C7" s="92">
        <v>0</v>
      </c>
      <c r="D7" s="92">
        <v>60</v>
      </c>
      <c r="E7" s="92">
        <v>76</v>
      </c>
      <c r="F7" s="92">
        <f t="shared" ref="F7:F9" si="0">B7*D7</f>
        <v>1378435.2</v>
      </c>
      <c r="G7" s="92">
        <f t="shared" ref="G7:G9" si="1">C7*E7</f>
        <v>0</v>
      </c>
      <c r="H7" s="92">
        <v>7966.08</v>
      </c>
      <c r="I7" s="92">
        <v>60</v>
      </c>
      <c r="J7" s="92">
        <f t="shared" ref="J7:J9" si="2">H7*I7</f>
        <v>477964.8</v>
      </c>
      <c r="K7" s="92">
        <v>1856400</v>
      </c>
      <c r="L7" s="95">
        <f t="shared" ref="L7:L9" si="3">F7+G7+J7</f>
        <v>1856400</v>
      </c>
      <c r="M7" s="95">
        <f t="shared" ref="M7:M9" si="4">K7-L7</f>
        <v>0</v>
      </c>
    </row>
    <row r="8" ht="21" customHeight="1" spans="1:13">
      <c r="A8" s="91">
        <v>43781</v>
      </c>
      <c r="B8" s="92">
        <v>17822.46</v>
      </c>
      <c r="C8" s="92">
        <v>0</v>
      </c>
      <c r="D8" s="92">
        <v>60</v>
      </c>
      <c r="E8" s="92">
        <v>76</v>
      </c>
      <c r="F8" s="92">
        <f t="shared" si="0"/>
        <v>1069347.6</v>
      </c>
      <c r="G8" s="92">
        <f t="shared" si="1"/>
        <v>0</v>
      </c>
      <c r="H8" s="92">
        <v>13457.54</v>
      </c>
      <c r="I8" s="92">
        <v>60</v>
      </c>
      <c r="J8" s="92">
        <f t="shared" si="2"/>
        <v>807452.4</v>
      </c>
      <c r="K8" s="92">
        <v>1876800</v>
      </c>
      <c r="L8" s="95">
        <f t="shared" si="3"/>
        <v>1876800</v>
      </c>
      <c r="M8" s="95">
        <f t="shared" si="4"/>
        <v>0</v>
      </c>
    </row>
    <row r="9" ht="21" customHeight="1" spans="1:13">
      <c r="A9" s="91">
        <v>43908</v>
      </c>
      <c r="B9" s="92">
        <v>30431.77</v>
      </c>
      <c r="C9" s="92">
        <v>0</v>
      </c>
      <c r="D9" s="92">
        <v>60</v>
      </c>
      <c r="E9" s="92">
        <v>76</v>
      </c>
      <c r="F9" s="92">
        <f t="shared" si="0"/>
        <v>1825906.2</v>
      </c>
      <c r="G9" s="92">
        <f t="shared" si="1"/>
        <v>0</v>
      </c>
      <c r="H9" s="92">
        <v>848.23</v>
      </c>
      <c r="I9" s="92">
        <v>60</v>
      </c>
      <c r="J9" s="92">
        <f t="shared" si="2"/>
        <v>50893.8</v>
      </c>
      <c r="K9" s="92">
        <v>1876800</v>
      </c>
      <c r="L9" s="95">
        <f t="shared" si="3"/>
        <v>1876800</v>
      </c>
      <c r="M9" s="95">
        <f t="shared" si="4"/>
        <v>0</v>
      </c>
    </row>
    <row r="10" ht="21" customHeight="1" spans="1:13">
      <c r="A10" s="93" t="s">
        <v>10</v>
      </c>
      <c r="B10" s="94">
        <f>SUM(B6:B9)</f>
        <v>98831.64</v>
      </c>
      <c r="C10" s="94">
        <f t="shared" ref="C10:K10" si="5">SUM(C6:C9)</f>
        <v>2020.74</v>
      </c>
      <c r="D10" s="94"/>
      <c r="E10" s="94"/>
      <c r="F10" s="94">
        <f t="shared" si="5"/>
        <v>5929898.4</v>
      </c>
      <c r="G10" s="94">
        <f t="shared" si="5"/>
        <v>153576.24</v>
      </c>
      <c r="H10" s="94">
        <f t="shared" si="5"/>
        <v>23247.62</v>
      </c>
      <c r="I10" s="94"/>
      <c r="J10" s="94">
        <f t="shared" si="5"/>
        <v>1394857.2</v>
      </c>
      <c r="K10" s="94">
        <f t="shared" si="5"/>
        <v>7478331.84</v>
      </c>
      <c r="L10" s="95"/>
      <c r="M10" s="95"/>
    </row>
    <row r="11" ht="75" customHeight="1" spans="1:11">
      <c r="A11" s="25" t="s">
        <v>29</v>
      </c>
      <c r="B11" s="25"/>
      <c r="C11" s="25"/>
      <c r="D11" s="25"/>
      <c r="E11" s="25"/>
      <c r="F11" s="25"/>
      <c r="G11" s="25"/>
      <c r="H11" s="25"/>
      <c r="I11" s="25"/>
      <c r="J11" s="25"/>
      <c r="K11" s="25"/>
    </row>
  </sheetData>
  <mergeCells count="8">
    <mergeCell ref="A2:K2"/>
    <mergeCell ref="B4:C4"/>
    <mergeCell ref="D4:E4"/>
    <mergeCell ref="F4:G4"/>
    <mergeCell ref="H4:J4"/>
    <mergeCell ref="A11:K11"/>
    <mergeCell ref="A4:A5"/>
    <mergeCell ref="K4:K5"/>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6"/>
  <sheetViews>
    <sheetView tabSelected="1" topLeftCell="A54" workbookViewId="0">
      <selection activeCell="K54" sqref="K54"/>
    </sheetView>
  </sheetViews>
  <sheetFormatPr defaultColWidth="9" defaultRowHeight="24" customHeight="1" outlineLevelCol="7"/>
  <cols>
    <col min="1" max="1" width="6.75" style="28" customWidth="1"/>
    <col min="2" max="2" width="5.5" style="29" customWidth="1"/>
    <col min="3" max="3" width="5.75" style="30" customWidth="1"/>
    <col min="4" max="4" width="5" style="29" customWidth="1"/>
    <col min="5" max="5" width="14.25" style="31" customWidth="1"/>
    <col min="6" max="6" width="31" style="31" customWidth="1"/>
    <col min="7" max="7" width="6.83333333333333" style="32" customWidth="1"/>
    <col min="8" max="8" width="13.5833333333333" style="33" customWidth="1"/>
    <col min="9" max="256" width="9" style="29"/>
    <col min="257" max="257" width="6.75" style="29" customWidth="1"/>
    <col min="258" max="258" width="5.5" style="29" customWidth="1"/>
    <col min="259" max="259" width="5.75" style="29" customWidth="1"/>
    <col min="260" max="260" width="5" style="29" customWidth="1"/>
    <col min="261" max="261" width="14.25" style="29" customWidth="1"/>
    <col min="262" max="262" width="31" style="29" customWidth="1"/>
    <col min="263" max="263" width="6.83333333333333" style="29" customWidth="1"/>
    <col min="264" max="264" width="11.5" style="29" customWidth="1"/>
    <col min="265" max="512" width="9" style="29"/>
    <col min="513" max="513" width="6.75" style="29" customWidth="1"/>
    <col min="514" max="514" width="5.5" style="29" customWidth="1"/>
    <col min="515" max="515" width="5.75" style="29" customWidth="1"/>
    <col min="516" max="516" width="5" style="29" customWidth="1"/>
    <col min="517" max="517" width="14.25" style="29" customWidth="1"/>
    <col min="518" max="518" width="31" style="29" customWidth="1"/>
    <col min="519" max="519" width="6.83333333333333" style="29" customWidth="1"/>
    <col min="520" max="520" width="11.5" style="29" customWidth="1"/>
    <col min="521" max="768" width="9" style="29"/>
    <col min="769" max="769" width="6.75" style="29" customWidth="1"/>
    <col min="770" max="770" width="5.5" style="29" customWidth="1"/>
    <col min="771" max="771" width="5.75" style="29" customWidth="1"/>
    <col min="772" max="772" width="5" style="29" customWidth="1"/>
    <col min="773" max="773" width="14.25" style="29" customWidth="1"/>
    <col min="774" max="774" width="31" style="29" customWidth="1"/>
    <col min="775" max="775" width="6.83333333333333" style="29" customWidth="1"/>
    <col min="776" max="776" width="11.5" style="29" customWidth="1"/>
    <col min="777" max="1024" width="9" style="29"/>
    <col min="1025" max="1025" width="6.75" style="29" customWidth="1"/>
    <col min="1026" max="1026" width="5.5" style="29" customWidth="1"/>
    <col min="1027" max="1027" width="5.75" style="29" customWidth="1"/>
    <col min="1028" max="1028" width="5" style="29" customWidth="1"/>
    <col min="1029" max="1029" width="14.25" style="29" customWidth="1"/>
    <col min="1030" max="1030" width="31" style="29" customWidth="1"/>
    <col min="1031" max="1031" width="6.83333333333333" style="29" customWidth="1"/>
    <col min="1032" max="1032" width="11.5" style="29" customWidth="1"/>
    <col min="1033" max="1280" width="9" style="29"/>
    <col min="1281" max="1281" width="6.75" style="29" customWidth="1"/>
    <col min="1282" max="1282" width="5.5" style="29" customWidth="1"/>
    <col min="1283" max="1283" width="5.75" style="29" customWidth="1"/>
    <col min="1284" max="1284" width="5" style="29" customWidth="1"/>
    <col min="1285" max="1285" width="14.25" style="29" customWidth="1"/>
    <col min="1286" max="1286" width="31" style="29" customWidth="1"/>
    <col min="1287" max="1287" width="6.83333333333333" style="29" customWidth="1"/>
    <col min="1288" max="1288" width="11.5" style="29" customWidth="1"/>
    <col min="1289" max="1536" width="9" style="29"/>
    <col min="1537" max="1537" width="6.75" style="29" customWidth="1"/>
    <col min="1538" max="1538" width="5.5" style="29" customWidth="1"/>
    <col min="1539" max="1539" width="5.75" style="29" customWidth="1"/>
    <col min="1540" max="1540" width="5" style="29" customWidth="1"/>
    <col min="1541" max="1541" width="14.25" style="29" customWidth="1"/>
    <col min="1542" max="1542" width="31" style="29" customWidth="1"/>
    <col min="1543" max="1543" width="6.83333333333333" style="29" customWidth="1"/>
    <col min="1544" max="1544" width="11.5" style="29" customWidth="1"/>
    <col min="1545" max="1792" width="9" style="29"/>
    <col min="1793" max="1793" width="6.75" style="29" customWidth="1"/>
    <col min="1794" max="1794" width="5.5" style="29" customWidth="1"/>
    <col min="1795" max="1795" width="5.75" style="29" customWidth="1"/>
    <col min="1796" max="1796" width="5" style="29" customWidth="1"/>
    <col min="1797" max="1797" width="14.25" style="29" customWidth="1"/>
    <col min="1798" max="1798" width="31" style="29" customWidth="1"/>
    <col min="1799" max="1799" width="6.83333333333333" style="29" customWidth="1"/>
    <col min="1800" max="1800" width="11.5" style="29" customWidth="1"/>
    <col min="1801" max="2048" width="9" style="29"/>
    <col min="2049" max="2049" width="6.75" style="29" customWidth="1"/>
    <col min="2050" max="2050" width="5.5" style="29" customWidth="1"/>
    <col min="2051" max="2051" width="5.75" style="29" customWidth="1"/>
    <col min="2052" max="2052" width="5" style="29" customWidth="1"/>
    <col min="2053" max="2053" width="14.25" style="29" customWidth="1"/>
    <col min="2054" max="2054" width="31" style="29" customWidth="1"/>
    <col min="2055" max="2055" width="6.83333333333333" style="29" customWidth="1"/>
    <col min="2056" max="2056" width="11.5" style="29" customWidth="1"/>
    <col min="2057" max="2304" width="9" style="29"/>
    <col min="2305" max="2305" width="6.75" style="29" customWidth="1"/>
    <col min="2306" max="2306" width="5.5" style="29" customWidth="1"/>
    <col min="2307" max="2307" width="5.75" style="29" customWidth="1"/>
    <col min="2308" max="2308" width="5" style="29" customWidth="1"/>
    <col min="2309" max="2309" width="14.25" style="29" customWidth="1"/>
    <col min="2310" max="2310" width="31" style="29" customWidth="1"/>
    <col min="2311" max="2311" width="6.83333333333333" style="29" customWidth="1"/>
    <col min="2312" max="2312" width="11.5" style="29" customWidth="1"/>
    <col min="2313" max="2560" width="9" style="29"/>
    <col min="2561" max="2561" width="6.75" style="29" customWidth="1"/>
    <col min="2562" max="2562" width="5.5" style="29" customWidth="1"/>
    <col min="2563" max="2563" width="5.75" style="29" customWidth="1"/>
    <col min="2564" max="2564" width="5" style="29" customWidth="1"/>
    <col min="2565" max="2565" width="14.25" style="29" customWidth="1"/>
    <col min="2566" max="2566" width="31" style="29" customWidth="1"/>
    <col min="2567" max="2567" width="6.83333333333333" style="29" customWidth="1"/>
    <col min="2568" max="2568" width="11.5" style="29" customWidth="1"/>
    <col min="2569" max="2816" width="9" style="29"/>
    <col min="2817" max="2817" width="6.75" style="29" customWidth="1"/>
    <col min="2818" max="2818" width="5.5" style="29" customWidth="1"/>
    <col min="2819" max="2819" width="5.75" style="29" customWidth="1"/>
    <col min="2820" max="2820" width="5" style="29" customWidth="1"/>
    <col min="2821" max="2821" width="14.25" style="29" customWidth="1"/>
    <col min="2822" max="2822" width="31" style="29" customWidth="1"/>
    <col min="2823" max="2823" width="6.83333333333333" style="29" customWidth="1"/>
    <col min="2824" max="2824" width="11.5" style="29" customWidth="1"/>
    <col min="2825" max="3072" width="9" style="29"/>
    <col min="3073" max="3073" width="6.75" style="29" customWidth="1"/>
    <col min="3074" max="3074" width="5.5" style="29" customWidth="1"/>
    <col min="3075" max="3075" width="5.75" style="29" customWidth="1"/>
    <col min="3076" max="3076" width="5" style="29" customWidth="1"/>
    <col min="3077" max="3077" width="14.25" style="29" customWidth="1"/>
    <col min="3078" max="3078" width="31" style="29" customWidth="1"/>
    <col min="3079" max="3079" width="6.83333333333333" style="29" customWidth="1"/>
    <col min="3080" max="3080" width="11.5" style="29" customWidth="1"/>
    <col min="3081" max="3328" width="9" style="29"/>
    <col min="3329" max="3329" width="6.75" style="29" customWidth="1"/>
    <col min="3330" max="3330" width="5.5" style="29" customWidth="1"/>
    <col min="3331" max="3331" width="5.75" style="29" customWidth="1"/>
    <col min="3332" max="3332" width="5" style="29" customWidth="1"/>
    <col min="3333" max="3333" width="14.25" style="29" customWidth="1"/>
    <col min="3334" max="3334" width="31" style="29" customWidth="1"/>
    <col min="3335" max="3335" width="6.83333333333333" style="29" customWidth="1"/>
    <col min="3336" max="3336" width="11.5" style="29" customWidth="1"/>
    <col min="3337" max="3584" width="9" style="29"/>
    <col min="3585" max="3585" width="6.75" style="29" customWidth="1"/>
    <col min="3586" max="3586" width="5.5" style="29" customWidth="1"/>
    <col min="3587" max="3587" width="5.75" style="29" customWidth="1"/>
    <col min="3588" max="3588" width="5" style="29" customWidth="1"/>
    <col min="3589" max="3589" width="14.25" style="29" customWidth="1"/>
    <col min="3590" max="3590" width="31" style="29" customWidth="1"/>
    <col min="3591" max="3591" width="6.83333333333333" style="29" customWidth="1"/>
    <col min="3592" max="3592" width="11.5" style="29" customWidth="1"/>
    <col min="3593" max="3840" width="9" style="29"/>
    <col min="3841" max="3841" width="6.75" style="29" customWidth="1"/>
    <col min="3842" max="3842" width="5.5" style="29" customWidth="1"/>
    <col min="3843" max="3843" width="5.75" style="29" customWidth="1"/>
    <col min="3844" max="3844" width="5" style="29" customWidth="1"/>
    <col min="3845" max="3845" width="14.25" style="29" customWidth="1"/>
    <col min="3846" max="3846" width="31" style="29" customWidth="1"/>
    <col min="3847" max="3847" width="6.83333333333333" style="29" customWidth="1"/>
    <col min="3848" max="3848" width="11.5" style="29" customWidth="1"/>
    <col min="3849" max="4096" width="9" style="29"/>
    <col min="4097" max="4097" width="6.75" style="29" customWidth="1"/>
    <col min="4098" max="4098" width="5.5" style="29" customWidth="1"/>
    <col min="4099" max="4099" width="5.75" style="29" customWidth="1"/>
    <col min="4100" max="4100" width="5" style="29" customWidth="1"/>
    <col min="4101" max="4101" width="14.25" style="29" customWidth="1"/>
    <col min="4102" max="4102" width="31" style="29" customWidth="1"/>
    <col min="4103" max="4103" width="6.83333333333333" style="29" customWidth="1"/>
    <col min="4104" max="4104" width="11.5" style="29" customWidth="1"/>
    <col min="4105" max="4352" width="9" style="29"/>
    <col min="4353" max="4353" width="6.75" style="29" customWidth="1"/>
    <col min="4354" max="4354" width="5.5" style="29" customWidth="1"/>
    <col min="4355" max="4355" width="5.75" style="29" customWidth="1"/>
    <col min="4356" max="4356" width="5" style="29" customWidth="1"/>
    <col min="4357" max="4357" width="14.25" style="29" customWidth="1"/>
    <col min="4358" max="4358" width="31" style="29" customWidth="1"/>
    <col min="4359" max="4359" width="6.83333333333333" style="29" customWidth="1"/>
    <col min="4360" max="4360" width="11.5" style="29" customWidth="1"/>
    <col min="4361" max="4608" width="9" style="29"/>
    <col min="4609" max="4609" width="6.75" style="29" customWidth="1"/>
    <col min="4610" max="4610" width="5.5" style="29" customWidth="1"/>
    <col min="4611" max="4611" width="5.75" style="29" customWidth="1"/>
    <col min="4612" max="4612" width="5" style="29" customWidth="1"/>
    <col min="4613" max="4613" width="14.25" style="29" customWidth="1"/>
    <col min="4614" max="4614" width="31" style="29" customWidth="1"/>
    <col min="4615" max="4615" width="6.83333333333333" style="29" customWidth="1"/>
    <col min="4616" max="4616" width="11.5" style="29" customWidth="1"/>
    <col min="4617" max="4864" width="9" style="29"/>
    <col min="4865" max="4865" width="6.75" style="29" customWidth="1"/>
    <col min="4866" max="4866" width="5.5" style="29" customWidth="1"/>
    <col min="4867" max="4867" width="5.75" style="29" customWidth="1"/>
    <col min="4868" max="4868" width="5" style="29" customWidth="1"/>
    <col min="4869" max="4869" width="14.25" style="29" customWidth="1"/>
    <col min="4870" max="4870" width="31" style="29" customWidth="1"/>
    <col min="4871" max="4871" width="6.83333333333333" style="29" customWidth="1"/>
    <col min="4872" max="4872" width="11.5" style="29" customWidth="1"/>
    <col min="4873" max="5120" width="9" style="29"/>
    <col min="5121" max="5121" width="6.75" style="29" customWidth="1"/>
    <col min="5122" max="5122" width="5.5" style="29" customWidth="1"/>
    <col min="5123" max="5123" width="5.75" style="29" customWidth="1"/>
    <col min="5124" max="5124" width="5" style="29" customWidth="1"/>
    <col min="5125" max="5125" width="14.25" style="29" customWidth="1"/>
    <col min="5126" max="5126" width="31" style="29" customWidth="1"/>
    <col min="5127" max="5127" width="6.83333333333333" style="29" customWidth="1"/>
    <col min="5128" max="5128" width="11.5" style="29" customWidth="1"/>
    <col min="5129" max="5376" width="9" style="29"/>
    <col min="5377" max="5377" width="6.75" style="29" customWidth="1"/>
    <col min="5378" max="5378" width="5.5" style="29" customWidth="1"/>
    <col min="5379" max="5379" width="5.75" style="29" customWidth="1"/>
    <col min="5380" max="5380" width="5" style="29" customWidth="1"/>
    <col min="5381" max="5381" width="14.25" style="29" customWidth="1"/>
    <col min="5382" max="5382" width="31" style="29" customWidth="1"/>
    <col min="5383" max="5383" width="6.83333333333333" style="29" customWidth="1"/>
    <col min="5384" max="5384" width="11.5" style="29" customWidth="1"/>
    <col min="5385" max="5632" width="9" style="29"/>
    <col min="5633" max="5633" width="6.75" style="29" customWidth="1"/>
    <col min="5634" max="5634" width="5.5" style="29" customWidth="1"/>
    <col min="5635" max="5635" width="5.75" style="29" customWidth="1"/>
    <col min="5636" max="5636" width="5" style="29" customWidth="1"/>
    <col min="5637" max="5637" width="14.25" style="29" customWidth="1"/>
    <col min="5638" max="5638" width="31" style="29" customWidth="1"/>
    <col min="5639" max="5639" width="6.83333333333333" style="29" customWidth="1"/>
    <col min="5640" max="5640" width="11.5" style="29" customWidth="1"/>
    <col min="5641" max="5888" width="9" style="29"/>
    <col min="5889" max="5889" width="6.75" style="29" customWidth="1"/>
    <col min="5890" max="5890" width="5.5" style="29" customWidth="1"/>
    <col min="5891" max="5891" width="5.75" style="29" customWidth="1"/>
    <col min="5892" max="5892" width="5" style="29" customWidth="1"/>
    <col min="5893" max="5893" width="14.25" style="29" customWidth="1"/>
    <col min="5894" max="5894" width="31" style="29" customWidth="1"/>
    <col min="5895" max="5895" width="6.83333333333333" style="29" customWidth="1"/>
    <col min="5896" max="5896" width="11.5" style="29" customWidth="1"/>
    <col min="5897" max="6144" width="9" style="29"/>
    <col min="6145" max="6145" width="6.75" style="29" customWidth="1"/>
    <col min="6146" max="6146" width="5.5" style="29" customWidth="1"/>
    <col min="6147" max="6147" width="5.75" style="29" customWidth="1"/>
    <col min="6148" max="6148" width="5" style="29" customWidth="1"/>
    <col min="6149" max="6149" width="14.25" style="29" customWidth="1"/>
    <col min="6150" max="6150" width="31" style="29" customWidth="1"/>
    <col min="6151" max="6151" width="6.83333333333333" style="29" customWidth="1"/>
    <col min="6152" max="6152" width="11.5" style="29" customWidth="1"/>
    <col min="6153" max="6400" width="9" style="29"/>
    <col min="6401" max="6401" width="6.75" style="29" customWidth="1"/>
    <col min="6402" max="6402" width="5.5" style="29" customWidth="1"/>
    <col min="6403" max="6403" width="5.75" style="29" customWidth="1"/>
    <col min="6404" max="6404" width="5" style="29" customWidth="1"/>
    <col min="6405" max="6405" width="14.25" style="29" customWidth="1"/>
    <col min="6406" max="6406" width="31" style="29" customWidth="1"/>
    <col min="6407" max="6407" width="6.83333333333333" style="29" customWidth="1"/>
    <col min="6408" max="6408" width="11.5" style="29" customWidth="1"/>
    <col min="6409" max="6656" width="9" style="29"/>
    <col min="6657" max="6657" width="6.75" style="29" customWidth="1"/>
    <col min="6658" max="6658" width="5.5" style="29" customWidth="1"/>
    <col min="6659" max="6659" width="5.75" style="29" customWidth="1"/>
    <col min="6660" max="6660" width="5" style="29" customWidth="1"/>
    <col min="6661" max="6661" width="14.25" style="29" customWidth="1"/>
    <col min="6662" max="6662" width="31" style="29" customWidth="1"/>
    <col min="6663" max="6663" width="6.83333333333333" style="29" customWidth="1"/>
    <col min="6664" max="6664" width="11.5" style="29" customWidth="1"/>
    <col min="6665" max="6912" width="9" style="29"/>
    <col min="6913" max="6913" width="6.75" style="29" customWidth="1"/>
    <col min="6914" max="6914" width="5.5" style="29" customWidth="1"/>
    <col min="6915" max="6915" width="5.75" style="29" customWidth="1"/>
    <col min="6916" max="6916" width="5" style="29" customWidth="1"/>
    <col min="6917" max="6917" width="14.25" style="29" customWidth="1"/>
    <col min="6918" max="6918" width="31" style="29" customWidth="1"/>
    <col min="6919" max="6919" width="6.83333333333333" style="29" customWidth="1"/>
    <col min="6920" max="6920" width="11.5" style="29" customWidth="1"/>
    <col min="6921" max="7168" width="9" style="29"/>
    <col min="7169" max="7169" width="6.75" style="29" customWidth="1"/>
    <col min="7170" max="7170" width="5.5" style="29" customWidth="1"/>
    <col min="7171" max="7171" width="5.75" style="29" customWidth="1"/>
    <col min="7172" max="7172" width="5" style="29" customWidth="1"/>
    <col min="7173" max="7173" width="14.25" style="29" customWidth="1"/>
    <col min="7174" max="7174" width="31" style="29" customWidth="1"/>
    <col min="7175" max="7175" width="6.83333333333333" style="29" customWidth="1"/>
    <col min="7176" max="7176" width="11.5" style="29" customWidth="1"/>
    <col min="7177" max="7424" width="9" style="29"/>
    <col min="7425" max="7425" width="6.75" style="29" customWidth="1"/>
    <col min="7426" max="7426" width="5.5" style="29" customWidth="1"/>
    <col min="7427" max="7427" width="5.75" style="29" customWidth="1"/>
    <col min="7428" max="7428" width="5" style="29" customWidth="1"/>
    <col min="7429" max="7429" width="14.25" style="29" customWidth="1"/>
    <col min="7430" max="7430" width="31" style="29" customWidth="1"/>
    <col min="7431" max="7431" width="6.83333333333333" style="29" customWidth="1"/>
    <col min="7432" max="7432" width="11.5" style="29" customWidth="1"/>
    <col min="7433" max="7680" width="9" style="29"/>
    <col min="7681" max="7681" width="6.75" style="29" customWidth="1"/>
    <col min="7682" max="7682" width="5.5" style="29" customWidth="1"/>
    <col min="7683" max="7683" width="5.75" style="29" customWidth="1"/>
    <col min="7684" max="7684" width="5" style="29" customWidth="1"/>
    <col min="7685" max="7685" width="14.25" style="29" customWidth="1"/>
    <col min="7686" max="7686" width="31" style="29" customWidth="1"/>
    <col min="7687" max="7687" width="6.83333333333333" style="29" customWidth="1"/>
    <col min="7688" max="7688" width="11.5" style="29" customWidth="1"/>
    <col min="7689" max="7936" width="9" style="29"/>
    <col min="7937" max="7937" width="6.75" style="29" customWidth="1"/>
    <col min="7938" max="7938" width="5.5" style="29" customWidth="1"/>
    <col min="7939" max="7939" width="5.75" style="29" customWidth="1"/>
    <col min="7940" max="7940" width="5" style="29" customWidth="1"/>
    <col min="7941" max="7941" width="14.25" style="29" customWidth="1"/>
    <col min="7942" max="7942" width="31" style="29" customWidth="1"/>
    <col min="7943" max="7943" width="6.83333333333333" style="29" customWidth="1"/>
    <col min="7944" max="7944" width="11.5" style="29" customWidth="1"/>
    <col min="7945" max="8192" width="9" style="29"/>
    <col min="8193" max="8193" width="6.75" style="29" customWidth="1"/>
    <col min="8194" max="8194" width="5.5" style="29" customWidth="1"/>
    <col min="8195" max="8195" width="5.75" style="29" customWidth="1"/>
    <col min="8196" max="8196" width="5" style="29" customWidth="1"/>
    <col min="8197" max="8197" width="14.25" style="29" customWidth="1"/>
    <col min="8198" max="8198" width="31" style="29" customWidth="1"/>
    <col min="8199" max="8199" width="6.83333333333333" style="29" customWidth="1"/>
    <col min="8200" max="8200" width="11.5" style="29" customWidth="1"/>
    <col min="8201" max="8448" width="9" style="29"/>
    <col min="8449" max="8449" width="6.75" style="29" customWidth="1"/>
    <col min="8450" max="8450" width="5.5" style="29" customWidth="1"/>
    <col min="8451" max="8451" width="5.75" style="29" customWidth="1"/>
    <col min="8452" max="8452" width="5" style="29" customWidth="1"/>
    <col min="8453" max="8453" width="14.25" style="29" customWidth="1"/>
    <col min="8454" max="8454" width="31" style="29" customWidth="1"/>
    <col min="8455" max="8455" width="6.83333333333333" style="29" customWidth="1"/>
    <col min="8456" max="8456" width="11.5" style="29" customWidth="1"/>
    <col min="8457" max="8704" width="9" style="29"/>
    <col min="8705" max="8705" width="6.75" style="29" customWidth="1"/>
    <col min="8706" max="8706" width="5.5" style="29" customWidth="1"/>
    <col min="8707" max="8707" width="5.75" style="29" customWidth="1"/>
    <col min="8708" max="8708" width="5" style="29" customWidth="1"/>
    <col min="8709" max="8709" width="14.25" style="29" customWidth="1"/>
    <col min="8710" max="8710" width="31" style="29" customWidth="1"/>
    <col min="8711" max="8711" width="6.83333333333333" style="29" customWidth="1"/>
    <col min="8712" max="8712" width="11.5" style="29" customWidth="1"/>
    <col min="8713" max="8960" width="9" style="29"/>
    <col min="8961" max="8961" width="6.75" style="29" customWidth="1"/>
    <col min="8962" max="8962" width="5.5" style="29" customWidth="1"/>
    <col min="8963" max="8963" width="5.75" style="29" customWidth="1"/>
    <col min="8964" max="8964" width="5" style="29" customWidth="1"/>
    <col min="8965" max="8965" width="14.25" style="29" customWidth="1"/>
    <col min="8966" max="8966" width="31" style="29" customWidth="1"/>
    <col min="8967" max="8967" width="6.83333333333333" style="29" customWidth="1"/>
    <col min="8968" max="8968" width="11.5" style="29" customWidth="1"/>
    <col min="8969" max="9216" width="9" style="29"/>
    <col min="9217" max="9217" width="6.75" style="29" customWidth="1"/>
    <col min="9218" max="9218" width="5.5" style="29" customWidth="1"/>
    <col min="9219" max="9219" width="5.75" style="29" customWidth="1"/>
    <col min="9220" max="9220" width="5" style="29" customWidth="1"/>
    <col min="9221" max="9221" width="14.25" style="29" customWidth="1"/>
    <col min="9222" max="9222" width="31" style="29" customWidth="1"/>
    <col min="9223" max="9223" width="6.83333333333333" style="29" customWidth="1"/>
    <col min="9224" max="9224" width="11.5" style="29" customWidth="1"/>
    <col min="9225" max="9472" width="9" style="29"/>
    <col min="9473" max="9473" width="6.75" style="29" customWidth="1"/>
    <col min="9474" max="9474" width="5.5" style="29" customWidth="1"/>
    <col min="9475" max="9475" width="5.75" style="29" customWidth="1"/>
    <col min="9476" max="9476" width="5" style="29" customWidth="1"/>
    <col min="9477" max="9477" width="14.25" style="29" customWidth="1"/>
    <col min="9478" max="9478" width="31" style="29" customWidth="1"/>
    <col min="9479" max="9479" width="6.83333333333333" style="29" customWidth="1"/>
    <col min="9480" max="9480" width="11.5" style="29" customWidth="1"/>
    <col min="9481" max="9728" width="9" style="29"/>
    <col min="9729" max="9729" width="6.75" style="29" customWidth="1"/>
    <col min="9730" max="9730" width="5.5" style="29" customWidth="1"/>
    <col min="9731" max="9731" width="5.75" style="29" customWidth="1"/>
    <col min="9732" max="9732" width="5" style="29" customWidth="1"/>
    <col min="9733" max="9733" width="14.25" style="29" customWidth="1"/>
    <col min="9734" max="9734" width="31" style="29" customWidth="1"/>
    <col min="9735" max="9735" width="6.83333333333333" style="29" customWidth="1"/>
    <col min="9736" max="9736" width="11.5" style="29" customWidth="1"/>
    <col min="9737" max="9984" width="9" style="29"/>
    <col min="9985" max="9985" width="6.75" style="29" customWidth="1"/>
    <col min="9986" max="9986" width="5.5" style="29" customWidth="1"/>
    <col min="9987" max="9987" width="5.75" style="29" customWidth="1"/>
    <col min="9988" max="9988" width="5" style="29" customWidth="1"/>
    <col min="9989" max="9989" width="14.25" style="29" customWidth="1"/>
    <col min="9990" max="9990" width="31" style="29" customWidth="1"/>
    <col min="9991" max="9991" width="6.83333333333333" style="29" customWidth="1"/>
    <col min="9992" max="9992" width="11.5" style="29" customWidth="1"/>
    <col min="9993" max="10240" width="9" style="29"/>
    <col min="10241" max="10241" width="6.75" style="29" customWidth="1"/>
    <col min="10242" max="10242" width="5.5" style="29" customWidth="1"/>
    <col min="10243" max="10243" width="5.75" style="29" customWidth="1"/>
    <col min="10244" max="10244" width="5" style="29" customWidth="1"/>
    <col min="10245" max="10245" width="14.25" style="29" customWidth="1"/>
    <col min="10246" max="10246" width="31" style="29" customWidth="1"/>
    <col min="10247" max="10247" width="6.83333333333333" style="29" customWidth="1"/>
    <col min="10248" max="10248" width="11.5" style="29" customWidth="1"/>
    <col min="10249" max="10496" width="9" style="29"/>
    <col min="10497" max="10497" width="6.75" style="29" customWidth="1"/>
    <col min="10498" max="10498" width="5.5" style="29" customWidth="1"/>
    <col min="10499" max="10499" width="5.75" style="29" customWidth="1"/>
    <col min="10500" max="10500" width="5" style="29" customWidth="1"/>
    <col min="10501" max="10501" width="14.25" style="29" customWidth="1"/>
    <col min="10502" max="10502" width="31" style="29" customWidth="1"/>
    <col min="10503" max="10503" width="6.83333333333333" style="29" customWidth="1"/>
    <col min="10504" max="10504" width="11.5" style="29" customWidth="1"/>
    <col min="10505" max="10752" width="9" style="29"/>
    <col min="10753" max="10753" width="6.75" style="29" customWidth="1"/>
    <col min="10754" max="10754" width="5.5" style="29" customWidth="1"/>
    <col min="10755" max="10755" width="5.75" style="29" customWidth="1"/>
    <col min="10756" max="10756" width="5" style="29" customWidth="1"/>
    <col min="10757" max="10757" width="14.25" style="29" customWidth="1"/>
    <col min="10758" max="10758" width="31" style="29" customWidth="1"/>
    <col min="10759" max="10759" width="6.83333333333333" style="29" customWidth="1"/>
    <col min="10760" max="10760" width="11.5" style="29" customWidth="1"/>
    <col min="10761" max="11008" width="9" style="29"/>
    <col min="11009" max="11009" width="6.75" style="29" customWidth="1"/>
    <col min="11010" max="11010" width="5.5" style="29" customWidth="1"/>
    <col min="11011" max="11011" width="5.75" style="29" customWidth="1"/>
    <col min="11012" max="11012" width="5" style="29" customWidth="1"/>
    <col min="11013" max="11013" width="14.25" style="29" customWidth="1"/>
    <col min="11014" max="11014" width="31" style="29" customWidth="1"/>
    <col min="11015" max="11015" width="6.83333333333333" style="29" customWidth="1"/>
    <col min="11016" max="11016" width="11.5" style="29" customWidth="1"/>
    <col min="11017" max="11264" width="9" style="29"/>
    <col min="11265" max="11265" width="6.75" style="29" customWidth="1"/>
    <col min="11266" max="11266" width="5.5" style="29" customWidth="1"/>
    <col min="11267" max="11267" width="5.75" style="29" customWidth="1"/>
    <col min="11268" max="11268" width="5" style="29" customWidth="1"/>
    <col min="11269" max="11269" width="14.25" style="29" customWidth="1"/>
    <col min="11270" max="11270" width="31" style="29" customWidth="1"/>
    <col min="11271" max="11271" width="6.83333333333333" style="29" customWidth="1"/>
    <col min="11272" max="11272" width="11.5" style="29" customWidth="1"/>
    <col min="11273" max="11520" width="9" style="29"/>
    <col min="11521" max="11521" width="6.75" style="29" customWidth="1"/>
    <col min="11522" max="11522" width="5.5" style="29" customWidth="1"/>
    <col min="11523" max="11523" width="5.75" style="29" customWidth="1"/>
    <col min="11524" max="11524" width="5" style="29" customWidth="1"/>
    <col min="11525" max="11525" width="14.25" style="29" customWidth="1"/>
    <col min="11526" max="11526" width="31" style="29" customWidth="1"/>
    <col min="11527" max="11527" width="6.83333333333333" style="29" customWidth="1"/>
    <col min="11528" max="11528" width="11.5" style="29" customWidth="1"/>
    <col min="11529" max="11776" width="9" style="29"/>
    <col min="11777" max="11777" width="6.75" style="29" customWidth="1"/>
    <col min="11778" max="11778" width="5.5" style="29" customWidth="1"/>
    <col min="11779" max="11779" width="5.75" style="29" customWidth="1"/>
    <col min="11780" max="11780" width="5" style="29" customWidth="1"/>
    <col min="11781" max="11781" width="14.25" style="29" customWidth="1"/>
    <col min="11782" max="11782" width="31" style="29" customWidth="1"/>
    <col min="11783" max="11783" width="6.83333333333333" style="29" customWidth="1"/>
    <col min="11784" max="11784" width="11.5" style="29" customWidth="1"/>
    <col min="11785" max="12032" width="9" style="29"/>
    <col min="12033" max="12033" width="6.75" style="29" customWidth="1"/>
    <col min="12034" max="12034" width="5.5" style="29" customWidth="1"/>
    <col min="12035" max="12035" width="5.75" style="29" customWidth="1"/>
    <col min="12036" max="12036" width="5" style="29" customWidth="1"/>
    <col min="12037" max="12037" width="14.25" style="29" customWidth="1"/>
    <col min="12038" max="12038" width="31" style="29" customWidth="1"/>
    <col min="12039" max="12039" width="6.83333333333333" style="29" customWidth="1"/>
    <col min="12040" max="12040" width="11.5" style="29" customWidth="1"/>
    <col min="12041" max="12288" width="9" style="29"/>
    <col min="12289" max="12289" width="6.75" style="29" customWidth="1"/>
    <col min="12290" max="12290" width="5.5" style="29" customWidth="1"/>
    <col min="12291" max="12291" width="5.75" style="29" customWidth="1"/>
    <col min="12292" max="12292" width="5" style="29" customWidth="1"/>
    <col min="12293" max="12293" width="14.25" style="29" customWidth="1"/>
    <col min="12294" max="12294" width="31" style="29" customWidth="1"/>
    <col min="12295" max="12295" width="6.83333333333333" style="29" customWidth="1"/>
    <col min="12296" max="12296" width="11.5" style="29" customWidth="1"/>
    <col min="12297" max="12544" width="9" style="29"/>
    <col min="12545" max="12545" width="6.75" style="29" customWidth="1"/>
    <col min="12546" max="12546" width="5.5" style="29" customWidth="1"/>
    <col min="12547" max="12547" width="5.75" style="29" customWidth="1"/>
    <col min="12548" max="12548" width="5" style="29" customWidth="1"/>
    <col min="12549" max="12549" width="14.25" style="29" customWidth="1"/>
    <col min="12550" max="12550" width="31" style="29" customWidth="1"/>
    <col min="12551" max="12551" width="6.83333333333333" style="29" customWidth="1"/>
    <col min="12552" max="12552" width="11.5" style="29" customWidth="1"/>
    <col min="12553" max="12800" width="9" style="29"/>
    <col min="12801" max="12801" width="6.75" style="29" customWidth="1"/>
    <col min="12802" max="12802" width="5.5" style="29" customWidth="1"/>
    <col min="12803" max="12803" width="5.75" style="29" customWidth="1"/>
    <col min="12804" max="12804" width="5" style="29" customWidth="1"/>
    <col min="12805" max="12805" width="14.25" style="29" customWidth="1"/>
    <col min="12806" max="12806" width="31" style="29" customWidth="1"/>
    <col min="12807" max="12807" width="6.83333333333333" style="29" customWidth="1"/>
    <col min="12808" max="12808" width="11.5" style="29" customWidth="1"/>
    <col min="12809" max="13056" width="9" style="29"/>
    <col min="13057" max="13057" width="6.75" style="29" customWidth="1"/>
    <col min="13058" max="13058" width="5.5" style="29" customWidth="1"/>
    <col min="13059" max="13059" width="5.75" style="29" customWidth="1"/>
    <col min="13060" max="13060" width="5" style="29" customWidth="1"/>
    <col min="13061" max="13061" width="14.25" style="29" customWidth="1"/>
    <col min="13062" max="13062" width="31" style="29" customWidth="1"/>
    <col min="13063" max="13063" width="6.83333333333333" style="29" customWidth="1"/>
    <col min="13064" max="13064" width="11.5" style="29" customWidth="1"/>
    <col min="13065" max="13312" width="9" style="29"/>
    <col min="13313" max="13313" width="6.75" style="29" customWidth="1"/>
    <col min="13314" max="13314" width="5.5" style="29" customWidth="1"/>
    <col min="13315" max="13315" width="5.75" style="29" customWidth="1"/>
    <col min="13316" max="13316" width="5" style="29" customWidth="1"/>
    <col min="13317" max="13317" width="14.25" style="29" customWidth="1"/>
    <col min="13318" max="13318" width="31" style="29" customWidth="1"/>
    <col min="13319" max="13319" width="6.83333333333333" style="29" customWidth="1"/>
    <col min="13320" max="13320" width="11.5" style="29" customWidth="1"/>
    <col min="13321" max="13568" width="9" style="29"/>
    <col min="13569" max="13569" width="6.75" style="29" customWidth="1"/>
    <col min="13570" max="13570" width="5.5" style="29" customWidth="1"/>
    <col min="13571" max="13571" width="5.75" style="29" customWidth="1"/>
    <col min="13572" max="13572" width="5" style="29" customWidth="1"/>
    <col min="13573" max="13573" width="14.25" style="29" customWidth="1"/>
    <col min="13574" max="13574" width="31" style="29" customWidth="1"/>
    <col min="13575" max="13575" width="6.83333333333333" style="29" customWidth="1"/>
    <col min="13576" max="13576" width="11.5" style="29" customWidth="1"/>
    <col min="13577" max="13824" width="9" style="29"/>
    <col min="13825" max="13825" width="6.75" style="29" customWidth="1"/>
    <col min="13826" max="13826" width="5.5" style="29" customWidth="1"/>
    <col min="13827" max="13827" width="5.75" style="29" customWidth="1"/>
    <col min="13828" max="13828" width="5" style="29" customWidth="1"/>
    <col min="13829" max="13829" width="14.25" style="29" customWidth="1"/>
    <col min="13830" max="13830" width="31" style="29" customWidth="1"/>
    <col min="13831" max="13831" width="6.83333333333333" style="29" customWidth="1"/>
    <col min="13832" max="13832" width="11.5" style="29" customWidth="1"/>
    <col min="13833" max="14080" width="9" style="29"/>
    <col min="14081" max="14081" width="6.75" style="29" customWidth="1"/>
    <col min="14082" max="14082" width="5.5" style="29" customWidth="1"/>
    <col min="14083" max="14083" width="5.75" style="29" customWidth="1"/>
    <col min="14084" max="14084" width="5" style="29" customWidth="1"/>
    <col min="14085" max="14085" width="14.25" style="29" customWidth="1"/>
    <col min="14086" max="14086" width="31" style="29" customWidth="1"/>
    <col min="14087" max="14087" width="6.83333333333333" style="29" customWidth="1"/>
    <col min="14088" max="14088" width="11.5" style="29" customWidth="1"/>
    <col min="14089" max="14336" width="9" style="29"/>
    <col min="14337" max="14337" width="6.75" style="29" customWidth="1"/>
    <col min="14338" max="14338" width="5.5" style="29" customWidth="1"/>
    <col min="14339" max="14339" width="5.75" style="29" customWidth="1"/>
    <col min="14340" max="14340" width="5" style="29" customWidth="1"/>
    <col min="14341" max="14341" width="14.25" style="29" customWidth="1"/>
    <col min="14342" max="14342" width="31" style="29" customWidth="1"/>
    <col min="14343" max="14343" width="6.83333333333333" style="29" customWidth="1"/>
    <col min="14344" max="14344" width="11.5" style="29" customWidth="1"/>
    <col min="14345" max="14592" width="9" style="29"/>
    <col min="14593" max="14593" width="6.75" style="29" customWidth="1"/>
    <col min="14594" max="14594" width="5.5" style="29" customWidth="1"/>
    <col min="14595" max="14595" width="5.75" style="29" customWidth="1"/>
    <col min="14596" max="14596" width="5" style="29" customWidth="1"/>
    <col min="14597" max="14597" width="14.25" style="29" customWidth="1"/>
    <col min="14598" max="14598" width="31" style="29" customWidth="1"/>
    <col min="14599" max="14599" width="6.83333333333333" style="29" customWidth="1"/>
    <col min="14600" max="14600" width="11.5" style="29" customWidth="1"/>
    <col min="14601" max="14848" width="9" style="29"/>
    <col min="14849" max="14849" width="6.75" style="29" customWidth="1"/>
    <col min="14850" max="14850" width="5.5" style="29" customWidth="1"/>
    <col min="14851" max="14851" width="5.75" style="29" customWidth="1"/>
    <col min="14852" max="14852" width="5" style="29" customWidth="1"/>
    <col min="14853" max="14853" width="14.25" style="29" customWidth="1"/>
    <col min="14854" max="14854" width="31" style="29" customWidth="1"/>
    <col min="14855" max="14855" width="6.83333333333333" style="29" customWidth="1"/>
    <col min="14856" max="14856" width="11.5" style="29" customWidth="1"/>
    <col min="14857" max="15104" width="9" style="29"/>
    <col min="15105" max="15105" width="6.75" style="29" customWidth="1"/>
    <col min="15106" max="15106" width="5.5" style="29" customWidth="1"/>
    <col min="15107" max="15107" width="5.75" style="29" customWidth="1"/>
    <col min="15108" max="15108" width="5" style="29" customWidth="1"/>
    <col min="15109" max="15109" width="14.25" style="29" customWidth="1"/>
    <col min="15110" max="15110" width="31" style="29" customWidth="1"/>
    <col min="15111" max="15111" width="6.83333333333333" style="29" customWidth="1"/>
    <col min="15112" max="15112" width="11.5" style="29" customWidth="1"/>
    <col min="15113" max="15360" width="9" style="29"/>
    <col min="15361" max="15361" width="6.75" style="29" customWidth="1"/>
    <col min="15362" max="15362" width="5.5" style="29" customWidth="1"/>
    <col min="15363" max="15363" width="5.75" style="29" customWidth="1"/>
    <col min="15364" max="15364" width="5" style="29" customWidth="1"/>
    <col min="15365" max="15365" width="14.25" style="29" customWidth="1"/>
    <col min="15366" max="15366" width="31" style="29" customWidth="1"/>
    <col min="15367" max="15367" width="6.83333333333333" style="29" customWidth="1"/>
    <col min="15368" max="15368" width="11.5" style="29" customWidth="1"/>
    <col min="15369" max="15616" width="9" style="29"/>
    <col min="15617" max="15617" width="6.75" style="29" customWidth="1"/>
    <col min="15618" max="15618" width="5.5" style="29" customWidth="1"/>
    <col min="15619" max="15619" width="5.75" style="29" customWidth="1"/>
    <col min="15620" max="15620" width="5" style="29" customWidth="1"/>
    <col min="15621" max="15621" width="14.25" style="29" customWidth="1"/>
    <col min="15622" max="15622" width="31" style="29" customWidth="1"/>
    <col min="15623" max="15623" width="6.83333333333333" style="29" customWidth="1"/>
    <col min="15624" max="15624" width="11.5" style="29" customWidth="1"/>
    <col min="15625" max="15872" width="9" style="29"/>
    <col min="15873" max="15873" width="6.75" style="29" customWidth="1"/>
    <col min="15874" max="15874" width="5.5" style="29" customWidth="1"/>
    <col min="15875" max="15875" width="5.75" style="29" customWidth="1"/>
    <col min="15876" max="15876" width="5" style="29" customWidth="1"/>
    <col min="15877" max="15877" width="14.25" style="29" customWidth="1"/>
    <col min="15878" max="15878" width="31" style="29" customWidth="1"/>
    <col min="15879" max="15879" width="6.83333333333333" style="29" customWidth="1"/>
    <col min="15880" max="15880" width="11.5" style="29" customWidth="1"/>
    <col min="15881" max="16128" width="9" style="29"/>
    <col min="16129" max="16129" width="6.75" style="29" customWidth="1"/>
    <col min="16130" max="16130" width="5.5" style="29" customWidth="1"/>
    <col min="16131" max="16131" width="5.75" style="29" customWidth="1"/>
    <col min="16132" max="16132" width="5" style="29" customWidth="1"/>
    <col min="16133" max="16133" width="14.25" style="29" customWidth="1"/>
    <col min="16134" max="16134" width="31" style="29" customWidth="1"/>
    <col min="16135" max="16135" width="6.83333333333333" style="29" customWidth="1"/>
    <col min="16136" max="16136" width="11.5" style="29" customWidth="1"/>
    <col min="16137" max="16384" width="9" style="29"/>
  </cols>
  <sheetData>
    <row r="1" customHeight="1" spans="1:4">
      <c r="A1" s="34" t="s">
        <v>30</v>
      </c>
      <c r="B1" s="35"/>
      <c r="C1" s="31"/>
      <c r="D1" s="35"/>
    </row>
    <row r="2" ht="33" customHeight="1" spans="1:8">
      <c r="A2" s="36" t="s">
        <v>31</v>
      </c>
      <c r="B2" s="36"/>
      <c r="C2" s="36"/>
      <c r="D2" s="36"/>
      <c r="E2" s="37"/>
      <c r="F2" s="36"/>
      <c r="G2" s="38"/>
      <c r="H2" s="39"/>
    </row>
    <row r="3" ht="42" customHeight="1" spans="1:8">
      <c r="A3" s="40" t="s">
        <v>32</v>
      </c>
      <c r="B3" s="40" t="s">
        <v>33</v>
      </c>
      <c r="C3" s="41" t="s">
        <v>34</v>
      </c>
      <c r="D3" s="40" t="s">
        <v>35</v>
      </c>
      <c r="E3" s="42" t="s">
        <v>36</v>
      </c>
      <c r="F3" s="43" t="s">
        <v>37</v>
      </c>
      <c r="G3" s="44" t="s">
        <v>38</v>
      </c>
      <c r="H3" s="45" t="s">
        <v>39</v>
      </c>
    </row>
    <row r="4" ht="21.5" customHeight="1" spans="1:8">
      <c r="A4" s="46" t="s">
        <v>40</v>
      </c>
      <c r="B4" s="47" t="s">
        <v>41</v>
      </c>
      <c r="C4" s="48" t="s">
        <v>42</v>
      </c>
      <c r="D4" s="47">
        <v>5</v>
      </c>
      <c r="E4" s="49" t="s">
        <v>43</v>
      </c>
      <c r="F4" s="50" t="s">
        <v>44</v>
      </c>
      <c r="G4" s="51">
        <v>5</v>
      </c>
      <c r="H4" s="52" t="s">
        <v>45</v>
      </c>
    </row>
    <row r="5" ht="26.5" customHeight="1" spans="1:8">
      <c r="A5" s="53"/>
      <c r="B5" s="47"/>
      <c r="C5" s="48"/>
      <c r="D5" s="47"/>
      <c r="E5" s="49"/>
      <c r="F5" s="54" t="s">
        <v>46</v>
      </c>
      <c r="G5" s="51"/>
      <c r="H5" s="52"/>
    </row>
    <row r="6" ht="26.5" customHeight="1" spans="1:8">
      <c r="A6" s="53"/>
      <c r="B6" s="47"/>
      <c r="C6" s="48"/>
      <c r="D6" s="47"/>
      <c r="E6" s="49"/>
      <c r="F6" s="54" t="s">
        <v>47</v>
      </c>
      <c r="G6" s="51"/>
      <c r="H6" s="52"/>
    </row>
    <row r="7" ht="26.5" customHeight="1" spans="1:8">
      <c r="A7" s="53"/>
      <c r="B7" s="47"/>
      <c r="C7" s="48"/>
      <c r="D7" s="47"/>
      <c r="E7" s="49"/>
      <c r="F7" s="54" t="s">
        <v>48</v>
      </c>
      <c r="G7" s="51"/>
      <c r="H7" s="52"/>
    </row>
    <row r="8" ht="26.5" customHeight="1" spans="1:8">
      <c r="A8" s="53"/>
      <c r="B8" s="47"/>
      <c r="C8" s="48"/>
      <c r="D8" s="47"/>
      <c r="E8" s="49"/>
      <c r="F8" s="55" t="s">
        <v>49</v>
      </c>
      <c r="G8" s="51"/>
      <c r="H8" s="52"/>
    </row>
    <row r="9" ht="47.5" customHeight="1" spans="1:8">
      <c r="A9" s="53"/>
      <c r="B9" s="47"/>
      <c r="C9" s="48"/>
      <c r="D9" s="47"/>
      <c r="E9" s="49"/>
      <c r="F9" s="55" t="s">
        <v>50</v>
      </c>
      <c r="G9" s="51"/>
      <c r="H9" s="52"/>
    </row>
    <row r="10" ht="16" customHeight="1" spans="1:8">
      <c r="A10" s="53"/>
      <c r="B10" s="47"/>
      <c r="C10" s="48" t="s">
        <v>51</v>
      </c>
      <c r="D10" s="47">
        <v>3</v>
      </c>
      <c r="E10" s="49" t="s">
        <v>52</v>
      </c>
      <c r="F10" s="50" t="s">
        <v>44</v>
      </c>
      <c r="G10" s="56">
        <v>3</v>
      </c>
      <c r="H10" s="57" t="s">
        <v>53</v>
      </c>
    </row>
    <row r="11" ht="18" customHeight="1" spans="1:8">
      <c r="A11" s="53"/>
      <c r="B11" s="47"/>
      <c r="C11" s="48"/>
      <c r="D11" s="47"/>
      <c r="E11" s="49"/>
      <c r="F11" s="54" t="s">
        <v>54</v>
      </c>
      <c r="G11" s="56"/>
      <c r="H11" s="57"/>
    </row>
    <row r="12" ht="21" customHeight="1" spans="1:8">
      <c r="A12" s="53"/>
      <c r="B12" s="47"/>
      <c r="C12" s="48"/>
      <c r="D12" s="47"/>
      <c r="E12" s="49"/>
      <c r="F12" s="54" t="s">
        <v>55</v>
      </c>
      <c r="G12" s="56"/>
      <c r="H12" s="57"/>
    </row>
    <row r="13" ht="55" customHeight="1" spans="1:8">
      <c r="A13" s="53"/>
      <c r="B13" s="47"/>
      <c r="C13" s="48"/>
      <c r="D13" s="47"/>
      <c r="E13" s="49"/>
      <c r="F13" s="54" t="s">
        <v>56</v>
      </c>
      <c r="G13" s="56"/>
      <c r="H13" s="57"/>
    </row>
    <row r="14" customHeight="1" spans="1:8">
      <c r="A14" s="53"/>
      <c r="B14" s="58" t="s">
        <v>57</v>
      </c>
      <c r="C14" s="48" t="s">
        <v>58</v>
      </c>
      <c r="D14" s="47">
        <v>4</v>
      </c>
      <c r="E14" s="49" t="s">
        <v>59</v>
      </c>
      <c r="F14" s="59" t="s">
        <v>44</v>
      </c>
      <c r="G14" s="60">
        <v>4</v>
      </c>
      <c r="H14" s="61" t="s">
        <v>60</v>
      </c>
    </row>
    <row r="15" customHeight="1" spans="1:8">
      <c r="A15" s="53"/>
      <c r="B15" s="62"/>
      <c r="C15" s="48"/>
      <c r="D15" s="47"/>
      <c r="E15" s="49"/>
      <c r="F15" s="63" t="s">
        <v>61</v>
      </c>
      <c r="G15" s="60"/>
      <c r="H15" s="64"/>
    </row>
    <row r="16" customHeight="1" spans="1:8">
      <c r="A16" s="53"/>
      <c r="B16" s="62"/>
      <c r="C16" s="48"/>
      <c r="D16" s="47"/>
      <c r="E16" s="49"/>
      <c r="F16" s="63" t="s">
        <v>62</v>
      </c>
      <c r="G16" s="60"/>
      <c r="H16" s="64"/>
    </row>
    <row r="17" ht="28" customHeight="1" spans="1:8">
      <c r="A17" s="53"/>
      <c r="B17" s="62"/>
      <c r="C17" s="48"/>
      <c r="D17" s="47"/>
      <c r="E17" s="49"/>
      <c r="F17" s="65" t="s">
        <v>63</v>
      </c>
      <c r="G17" s="60"/>
      <c r="H17" s="64"/>
    </row>
    <row r="18" customHeight="1" spans="1:8">
      <c r="A18" s="53"/>
      <c r="B18" s="62"/>
      <c r="C18" s="48"/>
      <c r="D18" s="47"/>
      <c r="E18" s="49"/>
      <c r="F18" s="65" t="s">
        <v>64</v>
      </c>
      <c r="G18" s="60"/>
      <c r="H18" s="64"/>
    </row>
    <row r="19" ht="18" customHeight="1" spans="1:8">
      <c r="A19" s="53"/>
      <c r="B19" s="62"/>
      <c r="C19" s="48"/>
      <c r="D19" s="47"/>
      <c r="E19" s="49"/>
      <c r="F19" s="66" t="s">
        <v>65</v>
      </c>
      <c r="G19" s="60"/>
      <c r="H19" s="67"/>
    </row>
    <row r="20" ht="14" spans="1:8">
      <c r="A20" s="53"/>
      <c r="B20" s="62"/>
      <c r="C20" s="48" t="s">
        <v>66</v>
      </c>
      <c r="D20" s="47">
        <v>3</v>
      </c>
      <c r="E20" s="49" t="s">
        <v>67</v>
      </c>
      <c r="F20" s="50" t="s">
        <v>44</v>
      </c>
      <c r="G20" s="51">
        <v>1</v>
      </c>
      <c r="H20" s="52" t="s">
        <v>68</v>
      </c>
    </row>
    <row r="21" ht="31" customHeight="1" spans="1:8">
      <c r="A21" s="53"/>
      <c r="B21" s="62"/>
      <c r="C21" s="48"/>
      <c r="D21" s="47"/>
      <c r="E21" s="49"/>
      <c r="F21" s="54" t="s">
        <v>69</v>
      </c>
      <c r="G21" s="51"/>
      <c r="H21" s="52"/>
    </row>
    <row r="22" ht="31" customHeight="1" spans="1:8">
      <c r="A22" s="53"/>
      <c r="B22" s="62"/>
      <c r="C22" s="48"/>
      <c r="D22" s="47"/>
      <c r="E22" s="49"/>
      <c r="F22" s="54" t="s">
        <v>70</v>
      </c>
      <c r="G22" s="51"/>
      <c r="H22" s="52"/>
    </row>
    <row r="23" ht="42.5" customHeight="1" spans="1:8">
      <c r="A23" s="53"/>
      <c r="B23" s="68"/>
      <c r="C23" s="48"/>
      <c r="D23" s="47"/>
      <c r="E23" s="49"/>
      <c r="F23" s="54" t="s">
        <v>71</v>
      </c>
      <c r="G23" s="51"/>
      <c r="H23" s="52"/>
    </row>
    <row r="24" ht="14" spans="1:8">
      <c r="A24" s="53"/>
      <c r="B24" s="69" t="s">
        <v>72</v>
      </c>
      <c r="C24" s="70" t="s">
        <v>73</v>
      </c>
      <c r="D24" s="47">
        <v>4</v>
      </c>
      <c r="E24" s="49" t="s">
        <v>74</v>
      </c>
      <c r="F24" s="50" t="s">
        <v>44</v>
      </c>
      <c r="G24" s="51">
        <v>2</v>
      </c>
      <c r="H24" s="52" t="s">
        <v>75</v>
      </c>
    </row>
    <row r="25" ht="14" spans="1:8">
      <c r="A25" s="53"/>
      <c r="B25" s="69"/>
      <c r="C25" s="71"/>
      <c r="D25" s="47"/>
      <c r="E25" s="49"/>
      <c r="F25" s="54" t="s">
        <v>76</v>
      </c>
      <c r="G25" s="51"/>
      <c r="H25" s="52"/>
    </row>
    <row r="26" ht="14" spans="1:8">
      <c r="A26" s="53"/>
      <c r="B26" s="69"/>
      <c r="C26" s="71"/>
      <c r="D26" s="47"/>
      <c r="E26" s="49"/>
      <c r="F26" s="54" t="s">
        <v>77</v>
      </c>
      <c r="G26" s="51"/>
      <c r="H26" s="52"/>
    </row>
    <row r="27" ht="26" spans="1:8">
      <c r="A27" s="53"/>
      <c r="B27" s="69"/>
      <c r="C27" s="71"/>
      <c r="D27" s="47"/>
      <c r="E27" s="49"/>
      <c r="F27" s="55" t="s">
        <v>78</v>
      </c>
      <c r="G27" s="51"/>
      <c r="H27" s="52"/>
    </row>
    <row r="28" ht="41" customHeight="1" spans="1:8">
      <c r="A28" s="53"/>
      <c r="B28" s="69"/>
      <c r="C28" s="72"/>
      <c r="D28" s="47"/>
      <c r="E28" s="49"/>
      <c r="F28" s="73" t="s">
        <v>79</v>
      </c>
      <c r="G28" s="51"/>
      <c r="H28" s="52"/>
    </row>
    <row r="29" ht="23.5" customHeight="1" spans="1:8">
      <c r="A29" s="53"/>
      <c r="B29" s="69"/>
      <c r="C29" s="48" t="s">
        <v>80</v>
      </c>
      <c r="D29" s="47">
        <v>4</v>
      </c>
      <c r="E29" s="49" t="s">
        <v>81</v>
      </c>
      <c r="F29" s="50" t="s">
        <v>44</v>
      </c>
      <c r="G29" s="51">
        <v>4</v>
      </c>
      <c r="H29" s="52" t="s">
        <v>82</v>
      </c>
    </row>
    <row r="30" ht="22" customHeight="1" spans="1:8">
      <c r="A30" s="53"/>
      <c r="B30" s="69"/>
      <c r="C30" s="48"/>
      <c r="D30" s="47"/>
      <c r="E30" s="49"/>
      <c r="F30" s="55" t="s">
        <v>83</v>
      </c>
      <c r="G30" s="51"/>
      <c r="H30" s="52"/>
    </row>
    <row r="31" ht="60" customHeight="1" spans="1:8">
      <c r="A31" s="74"/>
      <c r="B31" s="69"/>
      <c r="C31" s="48"/>
      <c r="D31" s="47"/>
      <c r="E31" s="49"/>
      <c r="F31" s="55" t="s">
        <v>84</v>
      </c>
      <c r="G31" s="51"/>
      <c r="H31" s="52"/>
    </row>
    <row r="32" ht="29" customHeight="1" spans="1:8">
      <c r="A32" s="46" t="s">
        <v>85</v>
      </c>
      <c r="B32" s="69" t="s">
        <v>86</v>
      </c>
      <c r="C32" s="48" t="s">
        <v>87</v>
      </c>
      <c r="D32" s="47">
        <v>3</v>
      </c>
      <c r="E32" s="49" t="s">
        <v>88</v>
      </c>
      <c r="F32" s="50" t="s">
        <v>89</v>
      </c>
      <c r="G32" s="51">
        <v>3</v>
      </c>
      <c r="H32" s="52" t="s">
        <v>90</v>
      </c>
    </row>
    <row r="33" ht="28.5" customHeight="1" spans="1:8">
      <c r="A33" s="53"/>
      <c r="B33" s="69"/>
      <c r="C33" s="48"/>
      <c r="D33" s="47"/>
      <c r="E33" s="49"/>
      <c r="F33" s="54" t="s">
        <v>91</v>
      </c>
      <c r="G33" s="51"/>
      <c r="H33" s="52"/>
    </row>
    <row r="34" ht="43.5" customHeight="1" spans="1:8">
      <c r="A34" s="53"/>
      <c r="B34" s="69"/>
      <c r="C34" s="48"/>
      <c r="D34" s="47"/>
      <c r="E34" s="49"/>
      <c r="F34" s="54" t="s">
        <v>92</v>
      </c>
      <c r="G34" s="51"/>
      <c r="H34" s="52"/>
    </row>
    <row r="35" ht="26" spans="1:8">
      <c r="A35" s="53"/>
      <c r="B35" s="69"/>
      <c r="C35" s="48" t="s">
        <v>93</v>
      </c>
      <c r="D35" s="47">
        <v>3</v>
      </c>
      <c r="E35" s="49" t="s">
        <v>94</v>
      </c>
      <c r="F35" s="50" t="s">
        <v>95</v>
      </c>
      <c r="G35" s="51">
        <v>1</v>
      </c>
      <c r="H35" s="52" t="s">
        <v>96</v>
      </c>
    </row>
    <row r="36" ht="73" customHeight="1" spans="1:8">
      <c r="A36" s="53"/>
      <c r="B36" s="69"/>
      <c r="C36" s="48"/>
      <c r="D36" s="47"/>
      <c r="E36" s="49"/>
      <c r="F36" s="54" t="s">
        <v>97</v>
      </c>
      <c r="G36" s="51"/>
      <c r="H36" s="52"/>
    </row>
    <row r="37" ht="16" customHeight="1" spans="1:8">
      <c r="A37" s="53"/>
      <c r="B37" s="47" t="s">
        <v>86</v>
      </c>
      <c r="C37" s="48" t="s">
        <v>98</v>
      </c>
      <c r="D37" s="47">
        <v>4</v>
      </c>
      <c r="E37" s="49" t="s">
        <v>99</v>
      </c>
      <c r="F37" s="50" t="s">
        <v>44</v>
      </c>
      <c r="G37" s="51">
        <v>4</v>
      </c>
      <c r="H37" s="52" t="s">
        <v>100</v>
      </c>
    </row>
    <row r="38" customHeight="1" spans="1:8">
      <c r="A38" s="53"/>
      <c r="B38" s="47"/>
      <c r="C38" s="48"/>
      <c r="D38" s="47"/>
      <c r="E38" s="49"/>
      <c r="F38" s="54" t="s">
        <v>101</v>
      </c>
      <c r="G38" s="51"/>
      <c r="H38" s="52"/>
    </row>
    <row r="39" customHeight="1" spans="1:8">
      <c r="A39" s="53"/>
      <c r="B39" s="47"/>
      <c r="C39" s="48"/>
      <c r="D39" s="47"/>
      <c r="E39" s="49"/>
      <c r="F39" s="54" t="s">
        <v>102</v>
      </c>
      <c r="G39" s="51"/>
      <c r="H39" s="52"/>
    </row>
    <row r="40" customHeight="1" spans="1:8">
      <c r="A40" s="53"/>
      <c r="B40" s="47"/>
      <c r="C40" s="48"/>
      <c r="D40" s="47"/>
      <c r="E40" s="49"/>
      <c r="F40" s="54" t="s">
        <v>103</v>
      </c>
      <c r="G40" s="51"/>
      <c r="H40" s="52"/>
    </row>
    <row r="41" ht="43.5" customHeight="1" spans="1:8">
      <c r="A41" s="53"/>
      <c r="B41" s="47"/>
      <c r="C41" s="48"/>
      <c r="D41" s="47"/>
      <c r="E41" s="49"/>
      <c r="F41" s="54" t="s">
        <v>104</v>
      </c>
      <c r="G41" s="51"/>
      <c r="H41" s="52"/>
    </row>
    <row r="42" ht="21.5" customHeight="1" spans="1:8">
      <c r="A42" s="53"/>
      <c r="B42" s="47" t="s">
        <v>105</v>
      </c>
      <c r="C42" s="48" t="s">
        <v>106</v>
      </c>
      <c r="D42" s="47">
        <v>3</v>
      </c>
      <c r="E42" s="49" t="s">
        <v>107</v>
      </c>
      <c r="F42" s="50" t="s">
        <v>44</v>
      </c>
      <c r="G42" s="51">
        <v>3</v>
      </c>
      <c r="H42" s="52" t="s">
        <v>108</v>
      </c>
    </row>
    <row r="43" ht="32.5" customHeight="1" spans="1:8">
      <c r="A43" s="53"/>
      <c r="B43" s="47"/>
      <c r="C43" s="48"/>
      <c r="D43" s="47"/>
      <c r="E43" s="49"/>
      <c r="F43" s="54" t="s">
        <v>109</v>
      </c>
      <c r="G43" s="51"/>
      <c r="H43" s="52"/>
    </row>
    <row r="44" ht="45.5" customHeight="1" spans="1:8">
      <c r="A44" s="53"/>
      <c r="B44" s="47"/>
      <c r="C44" s="48"/>
      <c r="D44" s="47"/>
      <c r="E44" s="49"/>
      <c r="F44" s="54" t="s">
        <v>110</v>
      </c>
      <c r="G44" s="51"/>
      <c r="H44" s="52"/>
    </row>
    <row r="45" ht="14" spans="1:8">
      <c r="A45" s="53"/>
      <c r="B45" s="47"/>
      <c r="C45" s="48" t="s">
        <v>111</v>
      </c>
      <c r="D45" s="47">
        <v>4</v>
      </c>
      <c r="E45" s="49" t="s">
        <v>112</v>
      </c>
      <c r="F45" s="50" t="s">
        <v>44</v>
      </c>
      <c r="G45" s="51">
        <v>3</v>
      </c>
      <c r="H45" s="52" t="s">
        <v>113</v>
      </c>
    </row>
    <row r="46" ht="26" spans="1:8">
      <c r="A46" s="53"/>
      <c r="B46" s="47"/>
      <c r="C46" s="48"/>
      <c r="D46" s="47"/>
      <c r="E46" s="49"/>
      <c r="F46" s="54" t="s">
        <v>114</v>
      </c>
      <c r="G46" s="51"/>
      <c r="H46" s="52"/>
    </row>
    <row r="47" customHeight="1" spans="1:8">
      <c r="A47" s="53"/>
      <c r="B47" s="47"/>
      <c r="C47" s="48"/>
      <c r="D47" s="47"/>
      <c r="E47" s="49"/>
      <c r="F47" s="54" t="s">
        <v>115</v>
      </c>
      <c r="G47" s="51"/>
      <c r="H47" s="52"/>
    </row>
    <row r="48" customHeight="1" spans="1:8">
      <c r="A48" s="53"/>
      <c r="B48" s="47"/>
      <c r="C48" s="48"/>
      <c r="D48" s="47"/>
      <c r="E48" s="49"/>
      <c r="F48" s="54" t="s">
        <v>116</v>
      </c>
      <c r="G48" s="51"/>
      <c r="H48" s="52"/>
    </row>
    <row r="49" ht="44.5" customHeight="1" spans="1:8">
      <c r="A49" s="74"/>
      <c r="B49" s="47"/>
      <c r="C49" s="48"/>
      <c r="D49" s="47"/>
      <c r="E49" s="49"/>
      <c r="F49" s="73" t="s">
        <v>117</v>
      </c>
      <c r="G49" s="51"/>
      <c r="H49" s="52"/>
    </row>
    <row r="50" ht="58" customHeight="1" spans="1:8">
      <c r="A50" s="47" t="s">
        <v>118</v>
      </c>
      <c r="B50" s="47" t="s">
        <v>119</v>
      </c>
      <c r="C50" s="48" t="s">
        <v>120</v>
      </c>
      <c r="D50" s="47">
        <v>12</v>
      </c>
      <c r="E50" s="75" t="s">
        <v>121</v>
      </c>
      <c r="F50" s="76" t="s">
        <v>122</v>
      </c>
      <c r="G50" s="51">
        <v>2.2</v>
      </c>
      <c r="H50" s="77" t="s">
        <v>123</v>
      </c>
    </row>
    <row r="51" ht="65" spans="1:8">
      <c r="A51" s="47"/>
      <c r="B51" s="47"/>
      <c r="C51" s="48"/>
      <c r="D51" s="47"/>
      <c r="E51" s="75" t="s">
        <v>124</v>
      </c>
      <c r="F51" s="78" t="s">
        <v>125</v>
      </c>
      <c r="G51" s="51">
        <v>1.9</v>
      </c>
      <c r="H51" s="77" t="s">
        <v>126</v>
      </c>
    </row>
    <row r="52" ht="57" customHeight="1" spans="1:8">
      <c r="A52" s="47"/>
      <c r="B52" s="47"/>
      <c r="C52" s="48"/>
      <c r="D52" s="47"/>
      <c r="E52" s="75" t="s">
        <v>127</v>
      </c>
      <c r="F52" s="78" t="s">
        <v>128</v>
      </c>
      <c r="G52" s="51">
        <v>2</v>
      </c>
      <c r="H52" s="77" t="s">
        <v>129</v>
      </c>
    </row>
    <row r="53" ht="68.5" customHeight="1" spans="1:8">
      <c r="A53" s="47"/>
      <c r="B53" s="47"/>
      <c r="C53" s="48"/>
      <c r="D53" s="47"/>
      <c r="E53" s="49" t="s">
        <v>130</v>
      </c>
      <c r="F53" s="79" t="s">
        <v>131</v>
      </c>
      <c r="G53" s="51">
        <v>4</v>
      </c>
      <c r="H53" s="77" t="s">
        <v>132</v>
      </c>
    </row>
    <row r="54" ht="79" customHeight="1" spans="1:8">
      <c r="A54" s="47"/>
      <c r="B54" s="47" t="s">
        <v>133</v>
      </c>
      <c r="C54" s="48" t="s">
        <v>134</v>
      </c>
      <c r="D54" s="47">
        <v>14</v>
      </c>
      <c r="E54" s="49" t="s">
        <v>135</v>
      </c>
      <c r="F54" s="50" t="s">
        <v>136</v>
      </c>
      <c r="G54" s="51">
        <v>5</v>
      </c>
      <c r="H54" s="77" t="s">
        <v>137</v>
      </c>
    </row>
    <row r="55" s="27" customFormat="1" ht="52" spans="1:8">
      <c r="A55" s="80"/>
      <c r="B55" s="80"/>
      <c r="C55" s="81"/>
      <c r="D55" s="80"/>
      <c r="E55" s="75" t="s">
        <v>138</v>
      </c>
      <c r="F55" s="78" t="s">
        <v>139</v>
      </c>
      <c r="G55" s="51">
        <v>3</v>
      </c>
      <c r="H55" s="82" t="s">
        <v>140</v>
      </c>
    </row>
    <row r="56" ht="52" spans="1:8">
      <c r="A56" s="47"/>
      <c r="B56" s="47"/>
      <c r="C56" s="48"/>
      <c r="D56" s="47"/>
      <c r="E56" s="49" t="s">
        <v>141</v>
      </c>
      <c r="F56" s="50" t="s">
        <v>142</v>
      </c>
      <c r="G56" s="51">
        <v>1</v>
      </c>
      <c r="H56" s="77" t="s">
        <v>143</v>
      </c>
    </row>
    <row r="57" ht="78" spans="1:8">
      <c r="A57" s="47"/>
      <c r="B57" s="47"/>
      <c r="C57" s="48"/>
      <c r="D57" s="47"/>
      <c r="E57" s="49" t="s">
        <v>144</v>
      </c>
      <c r="F57" s="50" t="s">
        <v>145</v>
      </c>
      <c r="G57" s="51">
        <v>3</v>
      </c>
      <c r="H57" s="77" t="s">
        <v>146</v>
      </c>
    </row>
    <row r="58" ht="78" spans="1:8">
      <c r="A58" s="47"/>
      <c r="B58" s="47" t="s">
        <v>147</v>
      </c>
      <c r="C58" s="48" t="s">
        <v>148</v>
      </c>
      <c r="D58" s="47">
        <v>6</v>
      </c>
      <c r="E58" s="83" t="s">
        <v>149</v>
      </c>
      <c r="F58" s="79" t="s">
        <v>150</v>
      </c>
      <c r="G58" s="51">
        <v>3</v>
      </c>
      <c r="H58" s="77" t="s">
        <v>151</v>
      </c>
    </row>
    <row r="59" ht="117" spans="1:8">
      <c r="A59" s="47"/>
      <c r="B59" s="47"/>
      <c r="C59" s="48"/>
      <c r="D59" s="47"/>
      <c r="E59" s="31" t="s">
        <v>152</v>
      </c>
      <c r="F59" s="79" t="s">
        <v>153</v>
      </c>
      <c r="G59" s="51">
        <v>2</v>
      </c>
      <c r="H59" s="77" t="s">
        <v>154</v>
      </c>
    </row>
    <row r="60" ht="117" spans="1:8">
      <c r="A60" s="47"/>
      <c r="B60" s="47" t="s">
        <v>155</v>
      </c>
      <c r="C60" s="48" t="s">
        <v>156</v>
      </c>
      <c r="D60" s="47">
        <v>4</v>
      </c>
      <c r="E60" s="83" t="s">
        <v>157</v>
      </c>
      <c r="F60" s="79" t="s">
        <v>158</v>
      </c>
      <c r="G60" s="51">
        <v>2</v>
      </c>
      <c r="H60" s="52" t="s">
        <v>159</v>
      </c>
    </row>
    <row r="61" ht="78" spans="1:8">
      <c r="A61" s="47" t="s">
        <v>160</v>
      </c>
      <c r="B61" s="47" t="s">
        <v>161</v>
      </c>
      <c r="C61" s="48" t="s">
        <v>162</v>
      </c>
      <c r="D61" s="47">
        <v>5</v>
      </c>
      <c r="E61" s="84" t="s">
        <v>163</v>
      </c>
      <c r="F61" s="73" t="s">
        <v>164</v>
      </c>
      <c r="G61" s="60">
        <v>5</v>
      </c>
      <c r="H61" s="52" t="s">
        <v>165</v>
      </c>
    </row>
    <row r="62" ht="118" customHeight="1" spans="1:8">
      <c r="A62" s="47"/>
      <c r="B62" s="47"/>
      <c r="C62" s="48" t="s">
        <v>166</v>
      </c>
      <c r="D62" s="47">
        <v>5</v>
      </c>
      <c r="E62" s="84" t="s">
        <v>167</v>
      </c>
      <c r="F62" s="73" t="s">
        <v>168</v>
      </c>
      <c r="G62" s="60">
        <v>5</v>
      </c>
      <c r="H62" s="52" t="s">
        <v>169</v>
      </c>
    </row>
    <row r="63" ht="78" spans="1:8">
      <c r="A63" s="47"/>
      <c r="B63" s="47"/>
      <c r="C63" s="48" t="s">
        <v>170</v>
      </c>
      <c r="D63" s="47">
        <v>5</v>
      </c>
      <c r="E63" s="84" t="s">
        <v>171</v>
      </c>
      <c r="F63" s="73" t="s">
        <v>172</v>
      </c>
      <c r="G63" s="60">
        <v>5</v>
      </c>
      <c r="H63" s="52" t="s">
        <v>173</v>
      </c>
    </row>
    <row r="64" ht="78" spans="1:8">
      <c r="A64" s="47"/>
      <c r="B64" s="47"/>
      <c r="C64" s="48" t="s">
        <v>174</v>
      </c>
      <c r="D64" s="47">
        <v>5</v>
      </c>
      <c r="E64" s="84" t="s">
        <v>175</v>
      </c>
      <c r="F64" s="73" t="s">
        <v>176</v>
      </c>
      <c r="G64" s="60">
        <v>5</v>
      </c>
      <c r="H64" s="52" t="s">
        <v>177</v>
      </c>
    </row>
    <row r="65" ht="65" spans="1:8">
      <c r="A65" s="47"/>
      <c r="B65" s="47"/>
      <c r="C65" s="48" t="s">
        <v>178</v>
      </c>
      <c r="D65" s="47">
        <v>4</v>
      </c>
      <c r="E65" s="84" t="s">
        <v>179</v>
      </c>
      <c r="F65" s="84" t="s">
        <v>180</v>
      </c>
      <c r="G65" s="60">
        <v>2</v>
      </c>
      <c r="H65" s="85" t="s">
        <v>181</v>
      </c>
    </row>
    <row r="66" customHeight="1" spans="1:8">
      <c r="A66" s="86" t="s">
        <v>10</v>
      </c>
      <c r="B66" s="86"/>
      <c r="C66" s="87"/>
      <c r="D66" s="86">
        <f>SUM(D4:D65)</f>
        <v>100</v>
      </c>
      <c r="E66" s="83"/>
      <c r="F66" s="83"/>
      <c r="G66" s="44">
        <f>SUM(G4:G65)</f>
        <v>84.1</v>
      </c>
      <c r="H66" s="57"/>
    </row>
  </sheetData>
  <mergeCells count="78">
    <mergeCell ref="A1:D1"/>
    <mergeCell ref="A2:H2"/>
    <mergeCell ref="A66:C66"/>
    <mergeCell ref="A4:A31"/>
    <mergeCell ref="A32:A49"/>
    <mergeCell ref="A50:A60"/>
    <mergeCell ref="A61:A65"/>
    <mergeCell ref="B4:B13"/>
    <mergeCell ref="B14:B23"/>
    <mergeCell ref="B24:B31"/>
    <mergeCell ref="B32:B36"/>
    <mergeCell ref="B37:B41"/>
    <mergeCell ref="B42:B49"/>
    <mergeCell ref="B50:B53"/>
    <mergeCell ref="B54:B57"/>
    <mergeCell ref="B58:B59"/>
    <mergeCell ref="B61:B65"/>
    <mergeCell ref="C4:C9"/>
    <mergeCell ref="C10:C13"/>
    <mergeCell ref="C14:C19"/>
    <mergeCell ref="C20:C23"/>
    <mergeCell ref="C24:C28"/>
    <mergeCell ref="C29:C31"/>
    <mergeCell ref="C32:C34"/>
    <mergeCell ref="C35:C36"/>
    <mergeCell ref="C37:C41"/>
    <mergeCell ref="C42:C44"/>
    <mergeCell ref="C45:C49"/>
    <mergeCell ref="C50:C53"/>
    <mergeCell ref="C54:C57"/>
    <mergeCell ref="C58:C59"/>
    <mergeCell ref="D4:D9"/>
    <mergeCell ref="D10:D13"/>
    <mergeCell ref="D14:D19"/>
    <mergeCell ref="D20:D23"/>
    <mergeCell ref="D24:D28"/>
    <mergeCell ref="D29:D31"/>
    <mergeCell ref="D32:D34"/>
    <mergeCell ref="D35:D36"/>
    <mergeCell ref="D37:D41"/>
    <mergeCell ref="D42:D44"/>
    <mergeCell ref="D45:D49"/>
    <mergeCell ref="D50:D53"/>
    <mergeCell ref="D54:D57"/>
    <mergeCell ref="D58:D59"/>
    <mergeCell ref="E4:E9"/>
    <mergeCell ref="E10:E13"/>
    <mergeCell ref="E14:E19"/>
    <mergeCell ref="E20:E23"/>
    <mergeCell ref="E24:E28"/>
    <mergeCell ref="E29:E31"/>
    <mergeCell ref="E32:E34"/>
    <mergeCell ref="E35:E36"/>
    <mergeCell ref="E37:E41"/>
    <mergeCell ref="E42:E44"/>
    <mergeCell ref="E45:E49"/>
    <mergeCell ref="G4:G9"/>
    <mergeCell ref="G10:G13"/>
    <mergeCell ref="G14:G19"/>
    <mergeCell ref="G20:G23"/>
    <mergeCell ref="G24:G28"/>
    <mergeCell ref="G29:G31"/>
    <mergeCell ref="G32:G34"/>
    <mergeCell ref="G35:G36"/>
    <mergeCell ref="G37:G41"/>
    <mergeCell ref="G42:G44"/>
    <mergeCell ref="G45:G49"/>
    <mergeCell ref="H4:H9"/>
    <mergeCell ref="H10:H13"/>
    <mergeCell ref="H14:H19"/>
    <mergeCell ref="H20:H23"/>
    <mergeCell ref="H24:H28"/>
    <mergeCell ref="H29:H31"/>
    <mergeCell ref="H32:H34"/>
    <mergeCell ref="H35:H36"/>
    <mergeCell ref="H37:H41"/>
    <mergeCell ref="H42:H44"/>
    <mergeCell ref="H45:H49"/>
  </mergeCells>
  <pageMargins left="0.59" right="0.37" top="0.62" bottom="0.52" header="0.31" footer="0.25"/>
  <pageSetup paperSize="9" orientation="portrait"/>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workbookViewId="0">
      <selection activeCell="A7" sqref="A7:F7"/>
    </sheetView>
  </sheetViews>
  <sheetFormatPr defaultColWidth="9" defaultRowHeight="14" outlineLevelCol="7"/>
  <cols>
    <col min="1" max="1" width="11.5" customWidth="1"/>
    <col min="2" max="2" width="8.5" customWidth="1"/>
    <col min="3" max="3" width="10.25" customWidth="1"/>
    <col min="4" max="4" width="7.83333333333333" customWidth="1"/>
    <col min="5" max="5" width="27.5833333333333" customWidth="1"/>
    <col min="6" max="6" width="9.08333333333333" customWidth="1"/>
    <col min="8" max="8" width="9" hidden="1" customWidth="1"/>
  </cols>
  <sheetData>
    <row r="1" spans="1:1">
      <c r="A1" t="s">
        <v>182</v>
      </c>
    </row>
    <row r="2" ht="32.25" customHeight="1" spans="1:6">
      <c r="A2" s="21" t="s">
        <v>183</v>
      </c>
      <c r="B2" s="21"/>
      <c r="C2" s="21"/>
      <c r="D2" s="21"/>
      <c r="E2" s="21"/>
      <c r="F2" s="21"/>
    </row>
    <row r="3" ht="28.5" customHeight="1" spans="1:6">
      <c r="A3" s="22" t="s">
        <v>184</v>
      </c>
      <c r="B3" s="22"/>
      <c r="C3" s="22"/>
      <c r="D3" s="22"/>
      <c r="E3" s="22"/>
      <c r="F3" s="22"/>
    </row>
    <row r="4" ht="28.5" customHeight="1" spans="1:8">
      <c r="A4" s="23" t="s">
        <v>185</v>
      </c>
      <c r="B4" s="23">
        <v>10</v>
      </c>
      <c r="C4" s="23" t="s">
        <v>186</v>
      </c>
      <c r="D4" s="23">
        <v>10</v>
      </c>
      <c r="E4" s="23" t="s">
        <v>187</v>
      </c>
      <c r="F4" s="24"/>
      <c r="H4">
        <f>D4*5</f>
        <v>50</v>
      </c>
    </row>
    <row r="5" ht="28.5" customHeight="1" spans="1:6">
      <c r="A5" s="22" t="s">
        <v>188</v>
      </c>
      <c r="B5" s="22"/>
      <c r="C5" s="22"/>
      <c r="D5" s="22"/>
      <c r="E5" s="22"/>
      <c r="F5" s="22"/>
    </row>
    <row r="6" ht="28.5" customHeight="1" spans="1:8">
      <c r="A6" s="23" t="s">
        <v>189</v>
      </c>
      <c r="B6" s="23"/>
      <c r="C6" s="23"/>
      <c r="D6" s="23">
        <v>20</v>
      </c>
      <c r="E6" s="23" t="s">
        <v>190</v>
      </c>
      <c r="F6" s="24"/>
      <c r="H6">
        <f>D6*10</f>
        <v>200</v>
      </c>
    </row>
    <row r="7" ht="28.5" customHeight="1" spans="1:6">
      <c r="A7" s="22" t="s">
        <v>191</v>
      </c>
      <c r="B7" s="22"/>
      <c r="C7" s="22"/>
      <c r="D7" s="22"/>
      <c r="E7" s="22"/>
      <c r="F7" s="22"/>
    </row>
    <row r="8" ht="28.5" customHeight="1" spans="1:8">
      <c r="A8" s="23" t="s">
        <v>189</v>
      </c>
      <c r="B8" s="23"/>
      <c r="C8" s="23"/>
      <c r="D8" s="23">
        <v>16</v>
      </c>
      <c r="E8" s="23" t="s">
        <v>190</v>
      </c>
      <c r="F8" s="23">
        <v>4</v>
      </c>
      <c r="H8">
        <f>F8*10</f>
        <v>40</v>
      </c>
    </row>
    <row r="9" ht="28.5" customHeight="1" spans="1:6">
      <c r="A9" s="22" t="s">
        <v>192</v>
      </c>
      <c r="B9" s="22"/>
      <c r="C9" s="22"/>
      <c r="D9" s="22"/>
      <c r="E9" s="22"/>
      <c r="F9" s="22"/>
    </row>
    <row r="10" ht="28.5" customHeight="1" spans="1:8">
      <c r="A10" s="23" t="s">
        <v>189</v>
      </c>
      <c r="B10" s="23"/>
      <c r="C10" s="23"/>
      <c r="D10" s="23">
        <v>16</v>
      </c>
      <c r="E10" s="23" t="s">
        <v>190</v>
      </c>
      <c r="F10" s="23">
        <v>4</v>
      </c>
      <c r="H10">
        <f>F10*10</f>
        <v>40</v>
      </c>
    </row>
    <row r="11" ht="28.5" customHeight="1" spans="1:6">
      <c r="A11" s="22" t="s">
        <v>193</v>
      </c>
      <c r="B11" s="22"/>
      <c r="C11" s="22"/>
      <c r="D11" s="22"/>
      <c r="E11" s="22"/>
      <c r="F11" s="22"/>
    </row>
    <row r="12" ht="28.5" customHeight="1" spans="1:8">
      <c r="A12" s="23" t="s">
        <v>189</v>
      </c>
      <c r="B12" s="23"/>
      <c r="C12" s="23"/>
      <c r="D12" s="23">
        <v>18</v>
      </c>
      <c r="E12" s="23" t="s">
        <v>190</v>
      </c>
      <c r="F12" s="23">
        <v>2</v>
      </c>
      <c r="H12">
        <f>D12*15</f>
        <v>270</v>
      </c>
    </row>
    <row r="13" ht="28.5" customHeight="1" spans="1:6">
      <c r="A13" s="22" t="s">
        <v>194</v>
      </c>
      <c r="B13" s="22"/>
      <c r="C13" s="22"/>
      <c r="D13" s="22"/>
      <c r="E13" s="22"/>
      <c r="F13" s="22"/>
    </row>
    <row r="14" ht="28.5" customHeight="1" spans="1:8">
      <c r="A14" s="23" t="s">
        <v>189</v>
      </c>
      <c r="B14" s="23"/>
      <c r="C14" s="23"/>
      <c r="D14" s="23">
        <v>4</v>
      </c>
      <c r="E14" s="23" t="s">
        <v>190</v>
      </c>
      <c r="F14" s="23">
        <v>16</v>
      </c>
      <c r="H14">
        <f>F14*15</f>
        <v>240</v>
      </c>
    </row>
    <row r="15" ht="28.5" customHeight="1" spans="1:6">
      <c r="A15" s="22" t="s">
        <v>195</v>
      </c>
      <c r="B15" s="22"/>
      <c r="C15" s="22"/>
      <c r="D15" s="22"/>
      <c r="E15" s="22"/>
      <c r="F15" s="22"/>
    </row>
    <row r="16" ht="28.5" customHeight="1" spans="1:8">
      <c r="A16" s="23" t="s">
        <v>189</v>
      </c>
      <c r="B16" s="23"/>
      <c r="C16" s="23"/>
      <c r="D16" s="23">
        <v>12</v>
      </c>
      <c r="E16" s="23" t="s">
        <v>190</v>
      </c>
      <c r="F16" s="23">
        <v>8</v>
      </c>
      <c r="H16">
        <f>F16*10</f>
        <v>80</v>
      </c>
    </row>
    <row r="17" ht="28.5" customHeight="1" spans="1:6">
      <c r="A17" s="22" t="s">
        <v>196</v>
      </c>
      <c r="B17" s="22"/>
      <c r="C17" s="22"/>
      <c r="D17" s="22"/>
      <c r="E17" s="22"/>
      <c r="F17" s="22"/>
    </row>
    <row r="18" ht="28.5" customHeight="1" spans="1:8">
      <c r="A18" s="23" t="s">
        <v>189</v>
      </c>
      <c r="B18" s="23"/>
      <c r="C18" s="23"/>
      <c r="D18" s="23">
        <v>20</v>
      </c>
      <c r="E18" s="23" t="s">
        <v>190</v>
      </c>
      <c r="F18" s="24"/>
      <c r="H18">
        <f>D18*10</f>
        <v>200</v>
      </c>
    </row>
    <row r="19" ht="28.5" customHeight="1" spans="1:6">
      <c r="A19" s="22" t="s">
        <v>197</v>
      </c>
      <c r="B19" s="22"/>
      <c r="C19" s="22"/>
      <c r="D19" s="22"/>
      <c r="E19" s="22"/>
      <c r="F19" s="22"/>
    </row>
    <row r="20" ht="82.5" customHeight="1" spans="1:8">
      <c r="A20" s="25" t="s">
        <v>198</v>
      </c>
      <c r="B20" s="25"/>
      <c r="C20" s="25"/>
      <c r="D20" s="25"/>
      <c r="E20" s="25"/>
      <c r="F20" s="25"/>
      <c r="H20">
        <f>14*10</f>
        <v>140</v>
      </c>
    </row>
    <row r="22" spans="8:8">
      <c r="H22" s="26">
        <f>SUM(H4:H21)/20</f>
        <v>63</v>
      </c>
    </row>
    <row r="24" spans="8:8">
      <c r="H24" t="s">
        <v>199</v>
      </c>
    </row>
  </sheetData>
  <mergeCells count="18">
    <mergeCell ref="A2:F2"/>
    <mergeCell ref="A3:F3"/>
    <mergeCell ref="A5:F5"/>
    <mergeCell ref="A6:C6"/>
    <mergeCell ref="A7:F7"/>
    <mergeCell ref="A8:C8"/>
    <mergeCell ref="A9:F9"/>
    <mergeCell ref="A10:C10"/>
    <mergeCell ref="A11:F11"/>
    <mergeCell ref="A12:C12"/>
    <mergeCell ref="A13:F13"/>
    <mergeCell ref="A14:C14"/>
    <mergeCell ref="A15:F15"/>
    <mergeCell ref="A16:C16"/>
    <mergeCell ref="A17:F17"/>
    <mergeCell ref="A18:C18"/>
    <mergeCell ref="A19:F19"/>
    <mergeCell ref="A20:F20"/>
  </mergeCells>
  <pageMargins left="1.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8"/>
  <sheetViews>
    <sheetView workbookViewId="0">
      <selection activeCell="B5" sqref="B5:B10"/>
    </sheetView>
  </sheetViews>
  <sheetFormatPr defaultColWidth="9" defaultRowHeight="14"/>
  <cols>
    <col min="1" max="1" width="15.5833333333333" style="1" customWidth="1"/>
    <col min="2" max="13" width="7.5" style="1" customWidth="1"/>
    <col min="14" max="14" width="15.5833333333333" style="1" customWidth="1"/>
    <col min="15" max="16384" width="9" style="1"/>
  </cols>
  <sheetData>
    <row r="1" ht="15" spans="1:10">
      <c r="A1" s="2" t="s">
        <v>200</v>
      </c>
      <c r="B1" s="2"/>
      <c r="C1" s="2"/>
      <c r="D1" s="2"/>
      <c r="E1" s="2"/>
      <c r="F1" s="2"/>
      <c r="G1" s="2"/>
      <c r="H1" s="2"/>
      <c r="I1" s="2"/>
      <c r="J1" s="2"/>
    </row>
    <row r="2" spans="1:6">
      <c r="A2" s="20" t="s">
        <v>201</v>
      </c>
      <c r="B2" s="20"/>
      <c r="C2" s="20"/>
      <c r="D2" s="20"/>
      <c r="E2" s="20"/>
      <c r="F2" s="20"/>
    </row>
    <row r="3" ht="23.15" customHeight="1" spans="1:14">
      <c r="A3" s="4" t="s">
        <v>202</v>
      </c>
      <c r="B3" s="4" t="s">
        <v>203</v>
      </c>
      <c r="C3" s="4" t="s">
        <v>204</v>
      </c>
      <c r="D3" s="4" t="s">
        <v>205</v>
      </c>
      <c r="E3" s="4" t="s">
        <v>206</v>
      </c>
      <c r="F3" s="4" t="s">
        <v>207</v>
      </c>
      <c r="G3" s="4" t="s">
        <v>208</v>
      </c>
      <c r="H3" s="4" t="s">
        <v>209</v>
      </c>
      <c r="I3" s="4" t="s">
        <v>210</v>
      </c>
      <c r="J3" s="4" t="s">
        <v>211</v>
      </c>
      <c r="K3" s="4" t="s">
        <v>212</v>
      </c>
      <c r="L3" s="4" t="s">
        <v>213</v>
      </c>
      <c r="M3" s="4" t="s">
        <v>214</v>
      </c>
      <c r="N3" s="4" t="s">
        <v>215</v>
      </c>
    </row>
    <row r="4" ht="27" customHeight="1" spans="1:14">
      <c r="A4" s="4"/>
      <c r="B4" s="4"/>
      <c r="C4" s="4"/>
      <c r="D4" s="4"/>
      <c r="E4" s="4"/>
      <c r="F4" s="4"/>
      <c r="G4" s="4"/>
      <c r="H4" s="4"/>
      <c r="I4" s="4"/>
      <c r="J4" s="4"/>
      <c r="K4" s="4"/>
      <c r="L4" s="4"/>
      <c r="M4" s="4"/>
      <c r="N4" s="4"/>
    </row>
    <row r="5" spans="1:14">
      <c r="A5" s="5" t="s">
        <v>216</v>
      </c>
      <c r="B5" s="5" t="s">
        <v>217</v>
      </c>
      <c r="C5" s="5" t="s">
        <v>217</v>
      </c>
      <c r="D5" s="5" t="s">
        <v>217</v>
      </c>
      <c r="E5" s="5" t="s">
        <v>217</v>
      </c>
      <c r="F5" s="5" t="s">
        <v>217</v>
      </c>
      <c r="G5" s="5" t="s">
        <v>217</v>
      </c>
      <c r="H5" s="5" t="s">
        <v>217</v>
      </c>
      <c r="I5" s="5" t="s">
        <v>217</v>
      </c>
      <c r="J5" s="5" t="s">
        <v>217</v>
      </c>
      <c r="K5" s="5" t="s">
        <v>217</v>
      </c>
      <c r="L5" s="5" t="s">
        <v>217</v>
      </c>
      <c r="M5" s="5" t="s">
        <v>217</v>
      </c>
      <c r="N5" s="5" t="s">
        <v>218</v>
      </c>
    </row>
    <row r="6" spans="1:14">
      <c r="A6" s="5" t="s">
        <v>219</v>
      </c>
      <c r="B6" s="5" t="s">
        <v>217</v>
      </c>
      <c r="C6" s="5" t="s">
        <v>217</v>
      </c>
      <c r="D6" s="5" t="s">
        <v>217</v>
      </c>
      <c r="E6" s="5" t="s">
        <v>217</v>
      </c>
      <c r="F6" s="5" t="s">
        <v>217</v>
      </c>
      <c r="G6" s="5" t="s">
        <v>217</v>
      </c>
      <c r="H6" s="5" t="s">
        <v>217</v>
      </c>
      <c r="I6" s="5" t="s">
        <v>217</v>
      </c>
      <c r="J6" s="5" t="s">
        <v>217</v>
      </c>
      <c r="K6" s="5" t="s">
        <v>217</v>
      </c>
      <c r="L6" s="5" t="s">
        <v>217</v>
      </c>
      <c r="M6" s="5" t="s">
        <v>217</v>
      </c>
      <c r="N6" s="5" t="s">
        <v>218</v>
      </c>
    </row>
    <row r="7" spans="1:14">
      <c r="A7" s="5" t="s">
        <v>220</v>
      </c>
      <c r="B7" s="5" t="s">
        <v>217</v>
      </c>
      <c r="C7" s="5" t="s">
        <v>217</v>
      </c>
      <c r="D7" s="5" t="s">
        <v>217</v>
      </c>
      <c r="E7" s="5" t="s">
        <v>217</v>
      </c>
      <c r="F7" s="5" t="s">
        <v>217</v>
      </c>
      <c r="G7" s="5" t="s">
        <v>217</v>
      </c>
      <c r="H7" s="5" t="s">
        <v>217</v>
      </c>
      <c r="I7" s="5" t="s">
        <v>217</v>
      </c>
      <c r="J7" s="5" t="s">
        <v>217</v>
      </c>
      <c r="K7" s="5" t="s">
        <v>217</v>
      </c>
      <c r="L7" s="5" t="s">
        <v>217</v>
      </c>
      <c r="M7" s="5" t="s">
        <v>217</v>
      </c>
      <c r="N7" s="5" t="s">
        <v>218</v>
      </c>
    </row>
    <row r="8" spans="1:14">
      <c r="A8" s="5" t="s">
        <v>221</v>
      </c>
      <c r="B8" s="5" t="s">
        <v>217</v>
      </c>
      <c r="C8" s="5" t="s">
        <v>217</v>
      </c>
      <c r="D8" s="5" t="s">
        <v>217</v>
      </c>
      <c r="E8" s="5" t="s">
        <v>217</v>
      </c>
      <c r="F8" s="5" t="s">
        <v>217</v>
      </c>
      <c r="G8" s="5" t="s">
        <v>217</v>
      </c>
      <c r="H8" s="5" t="s">
        <v>217</v>
      </c>
      <c r="I8" s="5" t="s">
        <v>217</v>
      </c>
      <c r="J8" s="5" t="s">
        <v>217</v>
      </c>
      <c r="K8" s="5" t="s">
        <v>217</v>
      </c>
      <c r="L8" s="5" t="s">
        <v>217</v>
      </c>
      <c r="M8" s="5" t="s">
        <v>217</v>
      </c>
      <c r="N8" s="5" t="s">
        <v>218</v>
      </c>
    </row>
    <row r="9" spans="1:14">
      <c r="A9" s="5" t="s">
        <v>222</v>
      </c>
      <c r="B9" s="5" t="s">
        <v>217</v>
      </c>
      <c r="C9" s="5" t="s">
        <v>217</v>
      </c>
      <c r="D9" s="5" t="s">
        <v>217</v>
      </c>
      <c r="E9" s="5" t="s">
        <v>217</v>
      </c>
      <c r="F9" s="5" t="s">
        <v>217</v>
      </c>
      <c r="G9" s="5" t="s">
        <v>217</v>
      </c>
      <c r="H9" s="5" t="s">
        <v>217</v>
      </c>
      <c r="I9" s="5" t="s">
        <v>217</v>
      </c>
      <c r="J9" s="5" t="s">
        <v>217</v>
      </c>
      <c r="K9" s="5" t="s">
        <v>217</v>
      </c>
      <c r="L9" s="5" t="s">
        <v>217</v>
      </c>
      <c r="M9" s="5" t="s">
        <v>217</v>
      </c>
      <c r="N9" s="5" t="s">
        <v>218</v>
      </c>
    </row>
    <row r="10" spans="1:14">
      <c r="A10" s="5" t="s">
        <v>223</v>
      </c>
      <c r="B10" s="5" t="s">
        <v>217</v>
      </c>
      <c r="C10" s="5" t="s">
        <v>217</v>
      </c>
      <c r="D10" s="5" t="s">
        <v>217</v>
      </c>
      <c r="E10" s="5" t="s">
        <v>217</v>
      </c>
      <c r="F10" s="5" t="s">
        <v>217</v>
      </c>
      <c r="G10" s="5" t="s">
        <v>217</v>
      </c>
      <c r="H10" s="5" t="s">
        <v>217</v>
      </c>
      <c r="I10" s="5" t="s">
        <v>217</v>
      </c>
      <c r="J10" s="5" t="s">
        <v>217</v>
      </c>
      <c r="K10" s="5" t="s">
        <v>217</v>
      </c>
      <c r="L10" s="5" t="s">
        <v>217</v>
      </c>
      <c r="M10" s="5" t="s">
        <v>217</v>
      </c>
      <c r="N10" s="5" t="s">
        <v>218</v>
      </c>
    </row>
    <row r="11" spans="1:14">
      <c r="A11" s="5" t="s">
        <v>224</v>
      </c>
      <c r="B11" s="6">
        <v>1308331.49</v>
      </c>
      <c r="C11" s="6">
        <v>2.16</v>
      </c>
      <c r="D11" s="6">
        <v>2.16</v>
      </c>
      <c r="E11" s="6">
        <v>34.52</v>
      </c>
      <c r="F11" s="6">
        <v>32.26</v>
      </c>
      <c r="G11" s="6">
        <v>131.92</v>
      </c>
      <c r="H11" s="6">
        <v>129.41</v>
      </c>
      <c r="I11" s="6">
        <v>8.42</v>
      </c>
      <c r="J11" s="6">
        <v>6.52</v>
      </c>
      <c r="K11" s="6">
        <v>8.38</v>
      </c>
      <c r="L11" s="6">
        <v>8.14</v>
      </c>
      <c r="M11" s="6">
        <v>10.8</v>
      </c>
      <c r="N11" s="5" t="s">
        <v>218</v>
      </c>
    </row>
    <row r="12" spans="1:14">
      <c r="A12" s="5" t="s">
        <v>225</v>
      </c>
      <c r="B12" s="6">
        <v>1281197.94</v>
      </c>
      <c r="C12" s="6">
        <v>2.08</v>
      </c>
      <c r="D12" s="6">
        <v>1.99</v>
      </c>
      <c r="E12" s="6">
        <v>28.05</v>
      </c>
      <c r="F12" s="6">
        <v>26.06</v>
      </c>
      <c r="G12" s="6">
        <v>117.14</v>
      </c>
      <c r="H12" s="6">
        <v>112.57</v>
      </c>
      <c r="I12" s="6">
        <v>1.83</v>
      </c>
      <c r="J12" s="6">
        <v>1.42</v>
      </c>
      <c r="K12" s="6">
        <v>9.08</v>
      </c>
      <c r="L12" s="6">
        <v>8.59</v>
      </c>
      <c r="M12" s="6">
        <v>10.44</v>
      </c>
      <c r="N12" s="5" t="s">
        <v>218</v>
      </c>
    </row>
    <row r="13" spans="1:14">
      <c r="A13" s="5" t="s">
        <v>226</v>
      </c>
      <c r="B13" s="6">
        <v>1290900.03</v>
      </c>
      <c r="C13" s="6">
        <v>2.14</v>
      </c>
      <c r="D13" s="6">
        <v>2.14</v>
      </c>
      <c r="E13" s="6">
        <v>26.08</v>
      </c>
      <c r="F13" s="6">
        <v>23.35</v>
      </c>
      <c r="G13" s="6">
        <v>116.75</v>
      </c>
      <c r="H13" s="6">
        <v>114.99</v>
      </c>
      <c r="I13" s="6">
        <v>5.67</v>
      </c>
      <c r="J13" s="6">
        <v>3.91</v>
      </c>
      <c r="K13" s="6">
        <v>7.92</v>
      </c>
      <c r="L13" s="6">
        <v>7.46</v>
      </c>
      <c r="M13" s="6">
        <v>10.74</v>
      </c>
      <c r="N13" s="5" t="s">
        <v>218</v>
      </c>
    </row>
    <row r="14" spans="1:14">
      <c r="A14" s="5" t="s">
        <v>227</v>
      </c>
      <c r="B14" s="6">
        <v>1318547.23</v>
      </c>
      <c r="C14" s="6">
        <v>2.06</v>
      </c>
      <c r="D14" s="6">
        <v>2.14</v>
      </c>
      <c r="E14" s="6">
        <v>21.36</v>
      </c>
      <c r="F14" s="6">
        <v>21.25</v>
      </c>
      <c r="G14" s="6">
        <v>120.24</v>
      </c>
      <c r="H14" s="6">
        <v>123.66</v>
      </c>
      <c r="I14" s="6">
        <v>0.64</v>
      </c>
      <c r="J14" s="6">
        <v>0.55</v>
      </c>
      <c r="K14" s="6">
        <v>7.09</v>
      </c>
      <c r="L14" s="6">
        <v>7.26</v>
      </c>
      <c r="M14" s="6">
        <v>11.24</v>
      </c>
      <c r="N14" s="5" t="s">
        <v>218</v>
      </c>
    </row>
    <row r="15" spans="1:14">
      <c r="A15" s="5" t="s">
        <v>228</v>
      </c>
      <c r="B15" s="6">
        <v>1277746.55</v>
      </c>
      <c r="C15" s="6">
        <v>2.15</v>
      </c>
      <c r="D15" s="6">
        <v>2.22</v>
      </c>
      <c r="E15" s="6">
        <v>27.41</v>
      </c>
      <c r="F15" s="6">
        <v>28.06</v>
      </c>
      <c r="G15" s="6">
        <v>126.14</v>
      </c>
      <c r="H15" s="6">
        <v>129.33</v>
      </c>
      <c r="I15" s="6">
        <v>0.37</v>
      </c>
      <c r="J15" s="6">
        <v>0.33</v>
      </c>
      <c r="K15" s="6">
        <v>7.67</v>
      </c>
      <c r="L15" s="6">
        <v>7.97</v>
      </c>
      <c r="M15" s="6">
        <v>11.25</v>
      </c>
      <c r="N15" s="5" t="s">
        <v>218</v>
      </c>
    </row>
    <row r="16" spans="1:14">
      <c r="A16" s="5" t="s">
        <v>229</v>
      </c>
      <c r="B16" s="6">
        <v>1279139.48</v>
      </c>
      <c r="C16" s="6">
        <v>2.29</v>
      </c>
      <c r="D16" s="6">
        <v>2.39</v>
      </c>
      <c r="E16" s="6">
        <v>32.83</v>
      </c>
      <c r="F16" s="6">
        <v>33.65</v>
      </c>
      <c r="G16" s="6">
        <v>153.9</v>
      </c>
      <c r="H16" s="6">
        <v>160.03</v>
      </c>
      <c r="I16" s="6">
        <v>0.23</v>
      </c>
      <c r="J16" s="6">
        <v>0.22</v>
      </c>
      <c r="K16" s="6">
        <v>6.76</v>
      </c>
      <c r="L16" s="6">
        <v>7.01</v>
      </c>
      <c r="M16" s="6">
        <v>11.36</v>
      </c>
      <c r="N16" s="5" t="s">
        <v>218</v>
      </c>
    </row>
    <row r="17" spans="1:14">
      <c r="A17" s="5" t="s">
        <v>230</v>
      </c>
      <c r="B17" s="6">
        <v>1205586.19</v>
      </c>
      <c r="C17" s="6">
        <v>2.4</v>
      </c>
      <c r="D17" s="6">
        <v>2.41</v>
      </c>
      <c r="E17" s="6">
        <v>25.61</v>
      </c>
      <c r="F17" s="6">
        <v>24.58</v>
      </c>
      <c r="G17" s="6">
        <v>92.38</v>
      </c>
      <c r="H17" s="6">
        <v>92.78</v>
      </c>
      <c r="I17" s="6">
        <v>3.9</v>
      </c>
      <c r="J17" s="6">
        <v>3.01</v>
      </c>
      <c r="K17" s="6">
        <v>7.56</v>
      </c>
      <c r="L17" s="6">
        <v>7.63</v>
      </c>
      <c r="M17" s="6">
        <v>10.94</v>
      </c>
      <c r="N17" s="5" t="s">
        <v>218</v>
      </c>
    </row>
    <row r="18" spans="1:14">
      <c r="A18" s="5" t="s">
        <v>231</v>
      </c>
      <c r="B18" s="6">
        <v>1248990.81</v>
      </c>
      <c r="C18" s="6">
        <v>2.39</v>
      </c>
      <c r="D18" s="6">
        <v>2.35</v>
      </c>
      <c r="E18" s="6">
        <v>28.17</v>
      </c>
      <c r="F18" s="6">
        <v>27.06</v>
      </c>
      <c r="G18" s="6">
        <v>130.94</v>
      </c>
      <c r="H18" s="6">
        <v>127.66</v>
      </c>
      <c r="I18" s="6">
        <v>0.25</v>
      </c>
      <c r="J18" s="6">
        <v>0.23</v>
      </c>
      <c r="K18" s="6">
        <v>6.16</v>
      </c>
      <c r="L18" s="6">
        <v>6.07</v>
      </c>
      <c r="M18" s="6">
        <v>10.79</v>
      </c>
      <c r="N18" s="5" t="s">
        <v>218</v>
      </c>
    </row>
    <row r="19" spans="1:14">
      <c r="A19" s="5" t="s">
        <v>232</v>
      </c>
      <c r="B19" s="6">
        <v>1281958.53</v>
      </c>
      <c r="C19" s="6">
        <v>2.18</v>
      </c>
      <c r="D19" s="6">
        <v>2.22</v>
      </c>
      <c r="E19" s="6">
        <v>29.91</v>
      </c>
      <c r="F19" s="6">
        <v>29.03</v>
      </c>
      <c r="G19" s="6">
        <v>142.27</v>
      </c>
      <c r="H19" s="6">
        <v>143</v>
      </c>
      <c r="I19" s="6">
        <v>0.22</v>
      </c>
      <c r="J19" s="6">
        <v>0.19</v>
      </c>
      <c r="K19" s="6">
        <v>9.65</v>
      </c>
      <c r="L19" s="6">
        <v>9.83</v>
      </c>
      <c r="M19" s="6">
        <v>11.07</v>
      </c>
      <c r="N19" s="5" t="s">
        <v>218</v>
      </c>
    </row>
    <row r="20" spans="1:14">
      <c r="A20" s="5" t="s">
        <v>233</v>
      </c>
      <c r="B20" s="6">
        <v>1293572.59</v>
      </c>
      <c r="C20" s="6">
        <v>1.9</v>
      </c>
      <c r="D20" s="6">
        <v>1.94</v>
      </c>
      <c r="E20" s="6">
        <v>29.41</v>
      </c>
      <c r="F20" s="6">
        <v>27.59</v>
      </c>
      <c r="G20" s="6">
        <v>124.25</v>
      </c>
      <c r="H20" s="6">
        <v>125.66</v>
      </c>
      <c r="I20" s="6">
        <v>0.31</v>
      </c>
      <c r="J20" s="6">
        <v>0.29</v>
      </c>
      <c r="K20" s="6">
        <v>12.27</v>
      </c>
      <c r="L20" s="6">
        <v>12.24</v>
      </c>
      <c r="M20" s="6">
        <v>10.9</v>
      </c>
      <c r="N20" s="5" t="s">
        <v>218</v>
      </c>
    </row>
    <row r="21" spans="1:14">
      <c r="A21" s="5" t="s">
        <v>234</v>
      </c>
      <c r="B21" s="6">
        <v>1235238.82</v>
      </c>
      <c r="C21" s="6">
        <v>1.98</v>
      </c>
      <c r="D21" s="6">
        <v>1.98</v>
      </c>
      <c r="E21" s="6">
        <v>24.93</v>
      </c>
      <c r="F21" s="6">
        <v>24.12</v>
      </c>
      <c r="G21" s="6">
        <v>112.11</v>
      </c>
      <c r="H21" s="6">
        <v>112.17</v>
      </c>
      <c r="I21" s="6">
        <v>0.19</v>
      </c>
      <c r="J21" s="6">
        <v>0.17</v>
      </c>
      <c r="K21" s="6">
        <v>13.15</v>
      </c>
      <c r="L21" s="6">
        <v>13.09</v>
      </c>
      <c r="M21" s="6">
        <v>10.94</v>
      </c>
      <c r="N21" s="5" t="s">
        <v>218</v>
      </c>
    </row>
    <row r="22" spans="1:14">
      <c r="A22" s="5" t="s">
        <v>235</v>
      </c>
      <c r="B22" s="6">
        <v>1232116.5</v>
      </c>
      <c r="C22" s="6">
        <v>2.19</v>
      </c>
      <c r="D22" s="6">
        <v>2.19</v>
      </c>
      <c r="E22" s="6">
        <v>18.39</v>
      </c>
      <c r="F22" s="6">
        <v>17.84</v>
      </c>
      <c r="G22" s="6">
        <v>101.77</v>
      </c>
      <c r="H22" s="6">
        <v>100.82</v>
      </c>
      <c r="I22" s="6">
        <v>0.09</v>
      </c>
      <c r="J22" s="6">
        <v>0.08</v>
      </c>
      <c r="K22" s="6">
        <v>9.24</v>
      </c>
      <c r="L22" s="6">
        <v>9.18</v>
      </c>
      <c r="M22" s="6">
        <v>10.92</v>
      </c>
      <c r="N22" s="5" t="s">
        <v>218</v>
      </c>
    </row>
    <row r="23" spans="1:14">
      <c r="A23" s="5" t="s">
        <v>236</v>
      </c>
      <c r="B23" s="6">
        <v>1246814.29</v>
      </c>
      <c r="C23" s="6">
        <v>2.05</v>
      </c>
      <c r="D23" s="6">
        <v>2.17</v>
      </c>
      <c r="E23" s="6">
        <v>21.23</v>
      </c>
      <c r="F23" s="6">
        <v>22.43</v>
      </c>
      <c r="G23" s="6">
        <v>95.6</v>
      </c>
      <c r="H23" s="6">
        <v>100.25</v>
      </c>
      <c r="I23" s="6">
        <v>0.78</v>
      </c>
      <c r="J23" s="6">
        <v>0.73</v>
      </c>
      <c r="K23" s="6">
        <v>11.15</v>
      </c>
      <c r="L23" s="6">
        <v>11.91</v>
      </c>
      <c r="M23" s="6">
        <v>11.51</v>
      </c>
      <c r="N23" s="5" t="s">
        <v>218</v>
      </c>
    </row>
    <row r="24" spans="1:14">
      <c r="A24" s="5" t="s">
        <v>237</v>
      </c>
      <c r="B24" s="6">
        <v>1239063.06</v>
      </c>
      <c r="C24" s="6">
        <v>1.91</v>
      </c>
      <c r="D24" s="6">
        <v>2.09</v>
      </c>
      <c r="E24" s="6">
        <v>23.13</v>
      </c>
      <c r="F24" s="6">
        <v>23.18</v>
      </c>
      <c r="G24" s="6">
        <v>93.71</v>
      </c>
      <c r="H24" s="6">
        <v>97.37</v>
      </c>
      <c r="I24" s="6">
        <v>0.39</v>
      </c>
      <c r="J24" s="6">
        <v>0.34</v>
      </c>
      <c r="K24" s="6">
        <v>15.47</v>
      </c>
      <c r="L24" s="6">
        <v>15.37</v>
      </c>
      <c r="M24" s="6">
        <v>11.15</v>
      </c>
      <c r="N24" s="5" t="s">
        <v>218</v>
      </c>
    </row>
    <row r="25" spans="1:14">
      <c r="A25" s="5" t="s">
        <v>238</v>
      </c>
      <c r="B25" s="6">
        <v>1254933.08</v>
      </c>
      <c r="C25" s="6">
        <v>1.77</v>
      </c>
      <c r="D25" s="6">
        <v>1.77</v>
      </c>
      <c r="E25" s="6">
        <v>32.78</v>
      </c>
      <c r="F25" s="6">
        <v>32.08</v>
      </c>
      <c r="G25" s="6">
        <v>101.28</v>
      </c>
      <c r="H25" s="6">
        <v>100.37</v>
      </c>
      <c r="I25" s="6">
        <v>0.26</v>
      </c>
      <c r="J25" s="6">
        <v>0.27</v>
      </c>
      <c r="K25" s="6">
        <v>16.88</v>
      </c>
      <c r="L25" s="6">
        <v>16.75</v>
      </c>
      <c r="M25" s="6">
        <v>10.92</v>
      </c>
      <c r="N25" s="5" t="s">
        <v>218</v>
      </c>
    </row>
    <row r="26" spans="1:14">
      <c r="A26" s="5" t="s">
        <v>239</v>
      </c>
      <c r="B26" s="6">
        <v>1242950.57</v>
      </c>
      <c r="C26" s="6">
        <v>1.82</v>
      </c>
      <c r="D26" s="6">
        <v>1.89</v>
      </c>
      <c r="E26" s="6">
        <v>26.67</v>
      </c>
      <c r="F26" s="6">
        <v>26.72</v>
      </c>
      <c r="G26" s="6">
        <v>121.54</v>
      </c>
      <c r="H26" s="6">
        <v>124.73</v>
      </c>
      <c r="I26" s="6">
        <v>0.24</v>
      </c>
      <c r="J26" s="6">
        <v>0.25</v>
      </c>
      <c r="K26" s="6">
        <v>12.13</v>
      </c>
      <c r="L26" s="6">
        <v>12.39</v>
      </c>
      <c r="M26" s="6">
        <v>11.29</v>
      </c>
      <c r="N26" s="5" t="s">
        <v>218</v>
      </c>
    </row>
    <row r="27" spans="1:14">
      <c r="A27" s="5" t="s">
        <v>240</v>
      </c>
      <c r="B27" s="6">
        <v>1223222.41</v>
      </c>
      <c r="C27" s="6">
        <v>2.08</v>
      </c>
      <c r="D27" s="6">
        <v>2.33</v>
      </c>
      <c r="E27" s="6">
        <v>22.43</v>
      </c>
      <c r="F27" s="6">
        <v>21.31</v>
      </c>
      <c r="G27" s="6">
        <v>111.77</v>
      </c>
      <c r="H27" s="6">
        <v>105.49</v>
      </c>
      <c r="I27" s="6">
        <v>0.45</v>
      </c>
      <c r="J27" s="6">
        <v>0.38</v>
      </c>
      <c r="K27" s="6">
        <v>11.49</v>
      </c>
      <c r="L27" s="6">
        <v>10.29</v>
      </c>
      <c r="M27" s="6">
        <v>10.28</v>
      </c>
      <c r="N27" s="5" t="s">
        <v>218</v>
      </c>
    </row>
    <row r="28" spans="1:14">
      <c r="A28" s="5" t="s">
        <v>241</v>
      </c>
      <c r="B28" s="6">
        <v>1184488.33</v>
      </c>
      <c r="C28" s="6">
        <v>2.05</v>
      </c>
      <c r="D28" s="6">
        <v>1.9</v>
      </c>
      <c r="E28" s="6">
        <v>30.63</v>
      </c>
      <c r="F28" s="6">
        <v>27.56</v>
      </c>
      <c r="G28" s="6">
        <v>118.19</v>
      </c>
      <c r="H28" s="6">
        <v>108.51</v>
      </c>
      <c r="I28" s="6">
        <v>0.47</v>
      </c>
      <c r="J28" s="6">
        <v>0.41</v>
      </c>
      <c r="K28" s="6">
        <v>13.31</v>
      </c>
      <c r="L28" s="6">
        <v>12.13</v>
      </c>
      <c r="M28" s="6">
        <v>10.15</v>
      </c>
      <c r="N28" s="5" t="s">
        <v>218</v>
      </c>
    </row>
    <row r="29" spans="1:14">
      <c r="A29" s="5" t="s">
        <v>242</v>
      </c>
      <c r="B29" s="6">
        <v>1239612.03</v>
      </c>
      <c r="C29" s="6">
        <v>2.18</v>
      </c>
      <c r="D29" s="6">
        <v>2.02</v>
      </c>
      <c r="E29" s="6">
        <v>29.69</v>
      </c>
      <c r="F29" s="6">
        <v>26.96</v>
      </c>
      <c r="G29" s="6">
        <v>140</v>
      </c>
      <c r="H29" s="6">
        <v>128.54</v>
      </c>
      <c r="I29" s="6">
        <v>0.25</v>
      </c>
      <c r="J29" s="6">
        <v>0.22</v>
      </c>
      <c r="K29" s="6">
        <v>11.7</v>
      </c>
      <c r="L29" s="6">
        <v>10.83</v>
      </c>
      <c r="M29" s="6">
        <v>10.17</v>
      </c>
      <c r="N29" s="5" t="s">
        <v>218</v>
      </c>
    </row>
    <row r="30" spans="1:14">
      <c r="A30" s="5" t="s">
        <v>243</v>
      </c>
      <c r="B30" s="6">
        <v>1263608.5</v>
      </c>
      <c r="C30" s="6">
        <v>2.74</v>
      </c>
      <c r="D30" s="6">
        <v>2.55</v>
      </c>
      <c r="E30" s="6">
        <v>24.75</v>
      </c>
      <c r="F30" s="6">
        <v>22.16</v>
      </c>
      <c r="G30" s="6">
        <v>146.85</v>
      </c>
      <c r="H30" s="6">
        <v>134.58</v>
      </c>
      <c r="I30" s="6">
        <v>0.18</v>
      </c>
      <c r="J30" s="6">
        <v>0.15</v>
      </c>
      <c r="K30" s="6">
        <v>10.62</v>
      </c>
      <c r="L30" s="6">
        <v>9.8</v>
      </c>
      <c r="M30" s="6">
        <v>10.2</v>
      </c>
      <c r="N30" s="5" t="s">
        <v>218</v>
      </c>
    </row>
    <row r="31" spans="1:14">
      <c r="A31" s="5" t="s">
        <v>244</v>
      </c>
      <c r="B31" s="6">
        <v>1193235.68</v>
      </c>
      <c r="C31" s="6">
        <v>2.24</v>
      </c>
      <c r="D31" s="6">
        <v>2.09</v>
      </c>
      <c r="E31" s="6">
        <v>26.14</v>
      </c>
      <c r="F31" s="6">
        <v>23.62</v>
      </c>
      <c r="G31" s="6">
        <v>111.55</v>
      </c>
      <c r="H31" s="6">
        <v>102.75</v>
      </c>
      <c r="I31" s="6">
        <v>0.75</v>
      </c>
      <c r="J31" s="6">
        <v>0.61</v>
      </c>
      <c r="K31" s="6">
        <v>10.6</v>
      </c>
      <c r="L31" s="6">
        <v>9.72</v>
      </c>
      <c r="M31" s="6">
        <v>10.13</v>
      </c>
      <c r="N31" s="5" t="s">
        <v>218</v>
      </c>
    </row>
    <row r="32" spans="1:14">
      <c r="A32" s="5" t="s">
        <v>245</v>
      </c>
      <c r="B32" s="6">
        <v>1197116.44</v>
      </c>
      <c r="C32" s="6">
        <v>1.87</v>
      </c>
      <c r="D32" s="6">
        <v>1.7</v>
      </c>
      <c r="E32" s="6">
        <v>29.69</v>
      </c>
      <c r="F32" s="6">
        <v>26.46</v>
      </c>
      <c r="G32" s="6">
        <v>122.96</v>
      </c>
      <c r="H32" s="6">
        <v>111.51</v>
      </c>
      <c r="I32" s="6">
        <v>0.4</v>
      </c>
      <c r="J32" s="6">
        <v>0.32</v>
      </c>
      <c r="K32" s="6">
        <v>15.06</v>
      </c>
      <c r="L32" s="6">
        <v>13.63</v>
      </c>
      <c r="M32" s="6">
        <v>9.92</v>
      </c>
      <c r="N32" s="5" t="s">
        <v>218</v>
      </c>
    </row>
    <row r="33" spans="1:14">
      <c r="A33" s="5" t="s">
        <v>246</v>
      </c>
      <c r="B33" s="6">
        <v>1180783.28</v>
      </c>
      <c r="C33" s="6">
        <v>1.84</v>
      </c>
      <c r="D33" s="6">
        <v>1.63</v>
      </c>
      <c r="E33" s="6">
        <v>32.9</v>
      </c>
      <c r="F33" s="6">
        <v>28.65</v>
      </c>
      <c r="G33" s="6">
        <v>174.23</v>
      </c>
      <c r="H33" s="6">
        <v>153.31</v>
      </c>
      <c r="I33" s="6">
        <v>0.16</v>
      </c>
      <c r="J33" s="6">
        <v>0.14</v>
      </c>
      <c r="K33" s="6">
        <v>15.04</v>
      </c>
      <c r="L33" s="6">
        <v>13.25</v>
      </c>
      <c r="M33" s="6">
        <v>9.63</v>
      </c>
      <c r="N33" s="5" t="s">
        <v>218</v>
      </c>
    </row>
    <row r="34" spans="1:14">
      <c r="A34" s="5" t="s">
        <v>247</v>
      </c>
      <c r="B34" s="6">
        <v>1171461.29</v>
      </c>
      <c r="C34" s="6">
        <v>2</v>
      </c>
      <c r="D34" s="6">
        <v>1.75</v>
      </c>
      <c r="E34" s="6">
        <v>30.65</v>
      </c>
      <c r="F34" s="6">
        <v>26.19</v>
      </c>
      <c r="G34" s="6">
        <v>164.27</v>
      </c>
      <c r="H34" s="6">
        <v>142.77</v>
      </c>
      <c r="I34" s="6">
        <v>0.21</v>
      </c>
      <c r="J34" s="6">
        <v>0.18</v>
      </c>
      <c r="K34" s="6">
        <v>18.45</v>
      </c>
      <c r="L34" s="6">
        <v>16.02</v>
      </c>
      <c r="M34" s="6">
        <v>9.52</v>
      </c>
      <c r="N34" s="5" t="s">
        <v>218</v>
      </c>
    </row>
    <row r="35" spans="1:14">
      <c r="A35" s="5" t="s">
        <v>248</v>
      </c>
      <c r="B35" s="6">
        <v>1207588.9</v>
      </c>
      <c r="C35" s="6">
        <v>2.21</v>
      </c>
      <c r="D35" s="6">
        <v>2.08</v>
      </c>
      <c r="E35" s="6">
        <v>34.16</v>
      </c>
      <c r="F35" s="6">
        <v>31.31</v>
      </c>
      <c r="G35" s="6">
        <v>168.18</v>
      </c>
      <c r="H35" s="6">
        <v>156.61</v>
      </c>
      <c r="I35" s="6">
        <v>0.12</v>
      </c>
      <c r="J35" s="6">
        <v>0.11</v>
      </c>
      <c r="K35" s="6">
        <v>13.99</v>
      </c>
      <c r="L35" s="6">
        <v>13.13</v>
      </c>
      <c r="M35" s="6">
        <v>10.33</v>
      </c>
      <c r="N35" s="5" t="s">
        <v>218</v>
      </c>
    </row>
    <row r="36" ht="12" customHeight="1" spans="1:14">
      <c r="A36" s="5" t="s">
        <v>249</v>
      </c>
      <c r="B36" s="5">
        <f t="shared" ref="B36:M36" si="0">MIN(B11:B35)</f>
        <v>1171461.29</v>
      </c>
      <c r="C36" s="5">
        <f t="shared" si="0"/>
        <v>1.77</v>
      </c>
      <c r="D36" s="5">
        <f t="shared" si="0"/>
        <v>1.63</v>
      </c>
      <c r="E36" s="5">
        <f t="shared" si="0"/>
        <v>18.39</v>
      </c>
      <c r="F36" s="5">
        <f t="shared" si="0"/>
        <v>17.84</v>
      </c>
      <c r="G36" s="5">
        <f t="shared" si="0"/>
        <v>92.38</v>
      </c>
      <c r="H36" s="5">
        <f t="shared" si="0"/>
        <v>92.78</v>
      </c>
      <c r="I36" s="5">
        <f t="shared" si="0"/>
        <v>0.09</v>
      </c>
      <c r="J36" s="5">
        <f t="shared" si="0"/>
        <v>0.08</v>
      </c>
      <c r="K36" s="5">
        <f t="shared" si="0"/>
        <v>6.16</v>
      </c>
      <c r="L36" s="5">
        <f t="shared" si="0"/>
        <v>6.07</v>
      </c>
      <c r="M36" s="5">
        <f t="shared" si="0"/>
        <v>9.52</v>
      </c>
      <c r="N36" s="12"/>
    </row>
    <row r="37" ht="12" customHeight="1" spans="1:14">
      <c r="A37" s="5" t="s">
        <v>250</v>
      </c>
      <c r="B37" s="5">
        <f t="shared" ref="B37:M37" si="1">MAX(B11:B35)</f>
        <v>1318547.23</v>
      </c>
      <c r="C37" s="5">
        <f t="shared" si="1"/>
        <v>2.74</v>
      </c>
      <c r="D37" s="5">
        <f t="shared" si="1"/>
        <v>2.55</v>
      </c>
      <c r="E37" s="5">
        <f t="shared" si="1"/>
        <v>34.52</v>
      </c>
      <c r="F37" s="5">
        <f t="shared" si="1"/>
        <v>33.65</v>
      </c>
      <c r="G37" s="5">
        <f t="shared" si="1"/>
        <v>174.23</v>
      </c>
      <c r="H37" s="5">
        <f t="shared" si="1"/>
        <v>160.03</v>
      </c>
      <c r="I37" s="5">
        <f t="shared" si="1"/>
        <v>8.42</v>
      </c>
      <c r="J37" s="5">
        <f t="shared" si="1"/>
        <v>6.52</v>
      </c>
      <c r="K37" s="5">
        <f t="shared" si="1"/>
        <v>18.45</v>
      </c>
      <c r="L37" s="5">
        <f t="shared" si="1"/>
        <v>16.75</v>
      </c>
      <c r="M37" s="5">
        <f t="shared" si="1"/>
        <v>11.51</v>
      </c>
      <c r="N37" s="12"/>
    </row>
    <row r="38" ht="12" customHeight="1" spans="1:14">
      <c r="A38" s="5" t="s">
        <v>251</v>
      </c>
      <c r="B38" s="5">
        <f t="shared" ref="B38:M38" si="2">AVERAGE(B11:B35)</f>
        <v>1243928.1608</v>
      </c>
      <c r="C38" s="5">
        <f t="shared" si="2"/>
        <v>2.1072</v>
      </c>
      <c r="D38" s="5">
        <f t="shared" si="2"/>
        <v>2.084</v>
      </c>
      <c r="E38" s="5">
        <f t="shared" si="2"/>
        <v>27.6608</v>
      </c>
      <c r="F38" s="5">
        <f t="shared" si="2"/>
        <v>26.1392</v>
      </c>
      <c r="G38" s="5">
        <f t="shared" si="2"/>
        <v>125.5976</v>
      </c>
      <c r="H38" s="5">
        <f t="shared" si="2"/>
        <v>121.5548</v>
      </c>
      <c r="I38" s="5">
        <f t="shared" si="2"/>
        <v>1.0712</v>
      </c>
      <c r="J38" s="5">
        <f t="shared" si="2"/>
        <v>0.8412</v>
      </c>
      <c r="K38" s="5">
        <f t="shared" si="2"/>
        <v>11.2328</v>
      </c>
      <c r="L38" s="5">
        <f t="shared" si="2"/>
        <v>10.7876</v>
      </c>
      <c r="M38" s="5">
        <f t="shared" si="2"/>
        <v>10.6636</v>
      </c>
      <c r="N38" s="12"/>
    </row>
  </sheetData>
  <mergeCells count="16">
    <mergeCell ref="A1:J1"/>
    <mergeCell ref="A2:F2"/>
    <mergeCell ref="A3:A4"/>
    <mergeCell ref="B3:B4"/>
    <mergeCell ref="C3:C4"/>
    <mergeCell ref="D3:D4"/>
    <mergeCell ref="E3:E4"/>
    <mergeCell ref="F3:F4"/>
    <mergeCell ref="G3:G4"/>
    <mergeCell ref="H3:H4"/>
    <mergeCell ref="I3:I4"/>
    <mergeCell ref="J3:J4"/>
    <mergeCell ref="K3:K4"/>
    <mergeCell ref="L3:L4"/>
    <mergeCell ref="M3:M4"/>
    <mergeCell ref="N3:N4"/>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7"/>
  <sheetViews>
    <sheetView workbookViewId="0">
      <selection activeCell="B5" sqref="B5:B10"/>
    </sheetView>
  </sheetViews>
  <sheetFormatPr defaultColWidth="9" defaultRowHeight="14"/>
  <cols>
    <col min="1" max="1" width="15.5833333333333" style="1" customWidth="1"/>
    <col min="2" max="2" width="9.58333333333333" style="1" customWidth="1"/>
    <col min="3" max="3" width="10.75" style="1" customWidth="1"/>
    <col min="4" max="13" width="7.5" style="1" customWidth="1"/>
    <col min="14" max="14" width="15.5833333333333" style="1" customWidth="1"/>
    <col min="15" max="16384" width="9" style="1"/>
  </cols>
  <sheetData>
    <row r="1" ht="15" spans="1:10">
      <c r="A1" s="2" t="s">
        <v>200</v>
      </c>
      <c r="B1" s="2"/>
      <c r="C1" s="2"/>
      <c r="D1" s="2"/>
      <c r="E1" s="2"/>
      <c r="F1" s="2"/>
      <c r="G1" s="2"/>
      <c r="H1" s="2"/>
      <c r="I1" s="2"/>
      <c r="J1" s="2"/>
    </row>
    <row r="2" spans="1:6">
      <c r="A2" s="20" t="s">
        <v>252</v>
      </c>
      <c r="B2" s="20"/>
      <c r="C2" s="20"/>
      <c r="D2" s="20"/>
      <c r="E2" s="20"/>
      <c r="F2" s="20"/>
    </row>
    <row r="3" spans="1:14">
      <c r="A3" s="4" t="s">
        <v>202</v>
      </c>
      <c r="B3" s="4" t="s">
        <v>203</v>
      </c>
      <c r="C3" s="4" t="s">
        <v>204</v>
      </c>
      <c r="D3" s="4" t="s">
        <v>205</v>
      </c>
      <c r="E3" s="4" t="s">
        <v>206</v>
      </c>
      <c r="F3" s="4" t="s">
        <v>207</v>
      </c>
      <c r="G3" s="4" t="s">
        <v>208</v>
      </c>
      <c r="H3" s="4" t="s">
        <v>209</v>
      </c>
      <c r="I3" s="4" t="s">
        <v>210</v>
      </c>
      <c r="J3" s="4" t="s">
        <v>211</v>
      </c>
      <c r="K3" s="4" t="s">
        <v>212</v>
      </c>
      <c r="L3" s="4" t="s">
        <v>213</v>
      </c>
      <c r="M3" s="4" t="s">
        <v>214</v>
      </c>
      <c r="N3" s="4" t="s">
        <v>215</v>
      </c>
    </row>
    <row r="4" spans="1:14">
      <c r="A4" s="4"/>
      <c r="B4" s="4"/>
      <c r="C4" s="4"/>
      <c r="D4" s="4"/>
      <c r="E4" s="4"/>
      <c r="F4" s="4"/>
      <c r="G4" s="4"/>
      <c r="H4" s="4"/>
      <c r="I4" s="4"/>
      <c r="J4" s="4"/>
      <c r="K4" s="4"/>
      <c r="L4" s="4"/>
      <c r="M4" s="4"/>
      <c r="N4" s="4"/>
    </row>
    <row r="5" spans="1:14">
      <c r="A5" s="5" t="s">
        <v>253</v>
      </c>
      <c r="B5" s="6">
        <v>1101778.12</v>
      </c>
      <c r="C5" s="6">
        <v>1.83</v>
      </c>
      <c r="D5" s="6">
        <v>1.51</v>
      </c>
      <c r="E5" s="6">
        <v>33.48</v>
      </c>
      <c r="F5" s="6">
        <v>26.73</v>
      </c>
      <c r="G5" s="6">
        <v>231.62</v>
      </c>
      <c r="H5" s="6">
        <v>192.59</v>
      </c>
      <c r="I5" s="6">
        <v>7.4</v>
      </c>
      <c r="J5" s="6">
        <v>4.99</v>
      </c>
      <c r="K5" s="6">
        <v>25.35</v>
      </c>
      <c r="L5" s="6">
        <v>20.65</v>
      </c>
      <c r="M5" s="6">
        <v>8.74</v>
      </c>
      <c r="N5" s="5" t="s">
        <v>218</v>
      </c>
    </row>
    <row r="6" spans="1:14">
      <c r="A6" s="5" t="s">
        <v>254</v>
      </c>
      <c r="B6" s="6">
        <v>1172816.11</v>
      </c>
      <c r="C6" s="6">
        <v>1.9</v>
      </c>
      <c r="D6" s="6">
        <v>1.6</v>
      </c>
      <c r="E6" s="6">
        <v>43.58</v>
      </c>
      <c r="F6" s="6">
        <v>35.71</v>
      </c>
      <c r="G6" s="6">
        <v>245.78</v>
      </c>
      <c r="H6" s="6">
        <v>206.76</v>
      </c>
      <c r="I6" s="6">
        <v>0.81</v>
      </c>
      <c r="J6" s="6">
        <v>0.63</v>
      </c>
      <c r="K6" s="6">
        <v>33</v>
      </c>
      <c r="L6" s="6">
        <v>27.58</v>
      </c>
      <c r="M6" s="6">
        <v>9</v>
      </c>
      <c r="N6" s="5" t="s">
        <v>218</v>
      </c>
    </row>
    <row r="7" spans="1:14">
      <c r="A7" s="5" t="s">
        <v>255</v>
      </c>
      <c r="B7" s="6">
        <v>1143752.52</v>
      </c>
      <c r="C7" s="6">
        <v>1.98</v>
      </c>
      <c r="D7" s="6">
        <v>1.69</v>
      </c>
      <c r="E7" s="6">
        <v>33.99</v>
      </c>
      <c r="F7" s="6">
        <v>28.4</v>
      </c>
      <c r="G7" s="6">
        <v>239.47</v>
      </c>
      <c r="H7" s="6">
        <v>204.79</v>
      </c>
      <c r="I7" s="6">
        <v>4.01</v>
      </c>
      <c r="J7" s="6">
        <v>2.75</v>
      </c>
      <c r="K7" s="6">
        <v>22.04</v>
      </c>
      <c r="L7" s="6">
        <v>18.83</v>
      </c>
      <c r="M7" s="6">
        <v>9.21</v>
      </c>
      <c r="N7" s="5" t="s">
        <v>218</v>
      </c>
    </row>
    <row r="8" spans="1:14">
      <c r="A8" s="5" t="s">
        <v>256</v>
      </c>
      <c r="B8" s="6">
        <v>1124844.99</v>
      </c>
      <c r="C8" s="6">
        <v>1.97</v>
      </c>
      <c r="D8" s="6">
        <v>1.6</v>
      </c>
      <c r="E8" s="6">
        <v>42.42</v>
      </c>
      <c r="F8" s="6">
        <v>32.67</v>
      </c>
      <c r="G8" s="6">
        <v>237.97</v>
      </c>
      <c r="H8" s="6">
        <v>193.82</v>
      </c>
      <c r="I8" s="6">
        <v>15.2</v>
      </c>
      <c r="J8" s="6">
        <v>9.66</v>
      </c>
      <c r="K8" s="6">
        <v>21.29</v>
      </c>
      <c r="L8" s="6">
        <v>17.11</v>
      </c>
      <c r="M8" s="6">
        <v>8.5</v>
      </c>
      <c r="N8" s="5" t="s">
        <v>218</v>
      </c>
    </row>
    <row r="9" spans="1:14">
      <c r="A9" s="5" t="s">
        <v>257</v>
      </c>
      <c r="B9" s="6">
        <v>1130931.18</v>
      </c>
      <c r="C9" s="6">
        <v>2.03</v>
      </c>
      <c r="D9" s="6">
        <v>1.7</v>
      </c>
      <c r="E9" s="6">
        <v>24.83</v>
      </c>
      <c r="F9" s="6">
        <v>19.86</v>
      </c>
      <c r="G9" s="6">
        <v>163.85</v>
      </c>
      <c r="H9" s="6">
        <v>136.58</v>
      </c>
      <c r="I9" s="6">
        <v>11.7</v>
      </c>
      <c r="J9" s="6">
        <v>7.34</v>
      </c>
      <c r="K9" s="6">
        <v>11.61</v>
      </c>
      <c r="L9" s="6">
        <v>9.45</v>
      </c>
      <c r="M9" s="6">
        <v>8.9</v>
      </c>
      <c r="N9" s="5" t="s">
        <v>218</v>
      </c>
    </row>
    <row r="10" spans="1:14">
      <c r="A10" s="5" t="s">
        <v>258</v>
      </c>
      <c r="B10" s="6">
        <v>1158032.45</v>
      </c>
      <c r="C10" s="6">
        <v>2.01</v>
      </c>
      <c r="D10" s="6">
        <v>1.72</v>
      </c>
      <c r="E10" s="6">
        <v>30.92</v>
      </c>
      <c r="F10" s="6">
        <v>25.9</v>
      </c>
      <c r="G10" s="6">
        <v>170.56</v>
      </c>
      <c r="H10" s="6">
        <v>146.16</v>
      </c>
      <c r="I10" s="6">
        <v>1.28</v>
      </c>
      <c r="J10" s="6">
        <v>0.88</v>
      </c>
      <c r="K10" s="6">
        <v>22.2</v>
      </c>
      <c r="L10" s="6">
        <v>19.04</v>
      </c>
      <c r="M10" s="6">
        <v>9.2</v>
      </c>
      <c r="N10" s="5" t="s">
        <v>218</v>
      </c>
    </row>
    <row r="11" spans="1:14">
      <c r="A11" s="5" t="s">
        <v>259</v>
      </c>
      <c r="B11" s="6">
        <v>1158472.22</v>
      </c>
      <c r="C11" s="6">
        <v>1.93</v>
      </c>
      <c r="D11" s="6">
        <v>1.94</v>
      </c>
      <c r="E11" s="6">
        <v>37.98</v>
      </c>
      <c r="F11" s="6">
        <v>30.74</v>
      </c>
      <c r="G11" s="6">
        <v>217.11</v>
      </c>
      <c r="H11" s="6">
        <v>180.45</v>
      </c>
      <c r="I11" s="6">
        <v>1.16</v>
      </c>
      <c r="J11" s="6">
        <v>0.87</v>
      </c>
      <c r="K11" s="6">
        <v>23.66</v>
      </c>
      <c r="L11" s="6">
        <v>19.63</v>
      </c>
      <c r="M11" s="6">
        <v>8.84</v>
      </c>
      <c r="N11" s="5" t="s">
        <v>218</v>
      </c>
    </row>
    <row r="12" spans="1:14">
      <c r="A12" s="5" t="s">
        <v>260</v>
      </c>
      <c r="B12" s="6">
        <v>1171408.81</v>
      </c>
      <c r="C12" s="6">
        <v>1.86</v>
      </c>
      <c r="D12" s="6">
        <v>1.51</v>
      </c>
      <c r="E12" s="6">
        <v>38.06</v>
      </c>
      <c r="F12" s="6">
        <v>30.35</v>
      </c>
      <c r="G12" s="6">
        <v>228.06</v>
      </c>
      <c r="H12" s="6">
        <v>184.61</v>
      </c>
      <c r="I12" s="6">
        <v>1.05</v>
      </c>
      <c r="J12" s="6">
        <v>0.76</v>
      </c>
      <c r="K12" s="6">
        <v>24.2</v>
      </c>
      <c r="L12" s="6">
        <v>19.67</v>
      </c>
      <c r="M12" s="6">
        <v>8.64</v>
      </c>
      <c r="N12" s="5" t="s">
        <v>218</v>
      </c>
    </row>
    <row r="13" spans="1:14">
      <c r="A13" s="5" t="s">
        <v>261</v>
      </c>
      <c r="B13" s="6">
        <v>1127155.06</v>
      </c>
      <c r="C13" s="6">
        <v>1.85</v>
      </c>
      <c r="D13" s="6">
        <v>1.48</v>
      </c>
      <c r="E13" s="6">
        <v>29.79</v>
      </c>
      <c r="F13" s="6">
        <v>23.47</v>
      </c>
      <c r="G13" s="6">
        <v>224.25</v>
      </c>
      <c r="H13" s="6">
        <v>179.53</v>
      </c>
      <c r="I13" s="6">
        <v>0.59</v>
      </c>
      <c r="J13" s="6">
        <v>0.45</v>
      </c>
      <c r="K13" s="6">
        <v>20.49</v>
      </c>
      <c r="L13" s="6">
        <v>16.38</v>
      </c>
      <c r="M13" s="6">
        <v>8.48</v>
      </c>
      <c r="N13" s="5" t="s">
        <v>218</v>
      </c>
    </row>
    <row r="14" spans="1:14">
      <c r="A14" s="5" t="s">
        <v>262</v>
      </c>
      <c r="B14" s="6">
        <v>1153482.75</v>
      </c>
      <c r="C14" s="6">
        <v>2.03</v>
      </c>
      <c r="D14" s="6">
        <v>1.71</v>
      </c>
      <c r="E14" s="6">
        <v>28.32</v>
      </c>
      <c r="F14" s="6">
        <v>23.27</v>
      </c>
      <c r="G14" s="6">
        <v>234.37</v>
      </c>
      <c r="H14" s="6">
        <v>196.65</v>
      </c>
      <c r="I14" s="6">
        <v>0.35</v>
      </c>
      <c r="J14" s="6">
        <v>0.27</v>
      </c>
      <c r="K14" s="6">
        <v>17.41</v>
      </c>
      <c r="L14" s="6">
        <v>14.56</v>
      </c>
      <c r="M14" s="6">
        <v>9.05</v>
      </c>
      <c r="N14" s="5" t="s">
        <v>218</v>
      </c>
    </row>
    <row r="15" spans="1:14">
      <c r="A15" s="5" t="s">
        <v>263</v>
      </c>
      <c r="B15" s="6">
        <v>1144261.84</v>
      </c>
      <c r="C15" s="6">
        <v>2.03</v>
      </c>
      <c r="D15" s="6">
        <v>1.74</v>
      </c>
      <c r="E15" s="6">
        <v>30.67</v>
      </c>
      <c r="F15" s="6">
        <v>25.25</v>
      </c>
      <c r="G15" s="6">
        <v>181.56</v>
      </c>
      <c r="H15" s="6">
        <v>153.89</v>
      </c>
      <c r="I15" s="6">
        <v>5.07</v>
      </c>
      <c r="J15" s="6">
        <v>3.62</v>
      </c>
      <c r="K15" s="6">
        <v>18.08</v>
      </c>
      <c r="L15" s="6">
        <v>15.14</v>
      </c>
      <c r="M15" s="6">
        <v>9.23</v>
      </c>
      <c r="N15" s="5" t="s">
        <v>218</v>
      </c>
    </row>
    <row r="16" spans="1:14">
      <c r="A16" s="5" t="s">
        <v>264</v>
      </c>
      <c r="B16" s="6">
        <v>1106737.29</v>
      </c>
      <c r="C16" s="6">
        <v>1.87</v>
      </c>
      <c r="D16" s="6">
        <v>1.51</v>
      </c>
      <c r="E16" s="6">
        <v>24.65</v>
      </c>
      <c r="F16" s="6">
        <v>19.46</v>
      </c>
      <c r="G16" s="6">
        <v>187.89</v>
      </c>
      <c r="H16" s="6">
        <v>151.98</v>
      </c>
      <c r="I16" s="6">
        <v>0.68</v>
      </c>
      <c r="J16" s="6">
        <v>0.48</v>
      </c>
      <c r="K16" s="6">
        <v>20.32</v>
      </c>
      <c r="L16" s="6">
        <v>16.45</v>
      </c>
      <c r="M16" s="6">
        <v>8.18</v>
      </c>
      <c r="N16" s="5" t="s">
        <v>218</v>
      </c>
    </row>
    <row r="17" spans="1:14">
      <c r="A17" s="5" t="s">
        <v>265</v>
      </c>
      <c r="B17" s="6">
        <v>1154787.74</v>
      </c>
      <c r="C17" s="6">
        <v>1.78</v>
      </c>
      <c r="D17" s="6">
        <v>1.47</v>
      </c>
      <c r="E17" s="6">
        <v>31.37</v>
      </c>
      <c r="F17" s="6">
        <v>24.91</v>
      </c>
      <c r="G17" s="6">
        <v>156.16</v>
      </c>
      <c r="H17" s="6">
        <v>127.7</v>
      </c>
      <c r="I17" s="6">
        <v>0.68</v>
      </c>
      <c r="J17" s="6">
        <v>0.51</v>
      </c>
      <c r="K17" s="6">
        <v>25.77</v>
      </c>
      <c r="L17" s="6">
        <v>20.87</v>
      </c>
      <c r="M17" s="6">
        <v>8.76</v>
      </c>
      <c r="N17" s="5" t="s">
        <v>218</v>
      </c>
    </row>
    <row r="18" spans="1:14">
      <c r="A18" s="5" t="s">
        <v>266</v>
      </c>
      <c r="B18" s="6">
        <v>1146533.96</v>
      </c>
      <c r="C18" s="6">
        <v>1.69</v>
      </c>
      <c r="D18" s="6">
        <v>1.41</v>
      </c>
      <c r="E18" s="6">
        <v>26.34</v>
      </c>
      <c r="F18" s="6">
        <v>21.67</v>
      </c>
      <c r="G18" s="6">
        <v>157.99</v>
      </c>
      <c r="H18" s="6">
        <v>132.03</v>
      </c>
      <c r="I18" s="6">
        <v>0.42</v>
      </c>
      <c r="J18" s="6">
        <v>0.31</v>
      </c>
      <c r="K18" s="6">
        <v>21.33</v>
      </c>
      <c r="L18" s="6">
        <v>17.83</v>
      </c>
      <c r="M18" s="6">
        <v>8.99</v>
      </c>
      <c r="N18" s="5" t="s">
        <v>218</v>
      </c>
    </row>
    <row r="19" spans="1:14">
      <c r="A19" s="5" t="s">
        <v>267</v>
      </c>
      <c r="B19" s="6">
        <v>1163303.05</v>
      </c>
      <c r="C19" s="6">
        <v>1.81</v>
      </c>
      <c r="D19" s="6">
        <v>1.52</v>
      </c>
      <c r="E19" s="6">
        <v>25.68</v>
      </c>
      <c r="F19" s="6">
        <v>21.15</v>
      </c>
      <c r="G19" s="6">
        <v>156.66</v>
      </c>
      <c r="H19" s="6">
        <v>130.33</v>
      </c>
      <c r="I19" s="6">
        <v>1.01</v>
      </c>
      <c r="J19" s="6">
        <v>0.75</v>
      </c>
      <c r="K19" s="6">
        <v>16.26</v>
      </c>
      <c r="L19" s="6">
        <v>13.43</v>
      </c>
      <c r="M19" s="6">
        <v>8.94</v>
      </c>
      <c r="N19" s="5" t="s">
        <v>218</v>
      </c>
    </row>
    <row r="20" spans="1:14">
      <c r="A20" s="5" t="s">
        <v>268</v>
      </c>
      <c r="B20" s="6">
        <v>1176973.93</v>
      </c>
      <c r="C20" s="6">
        <v>1.8</v>
      </c>
      <c r="D20" s="6">
        <v>1.68</v>
      </c>
      <c r="E20" s="6">
        <v>26.53</v>
      </c>
      <c r="F20" s="6">
        <v>23.69</v>
      </c>
      <c r="G20" s="6">
        <v>119.64</v>
      </c>
      <c r="H20" s="6">
        <v>106.95</v>
      </c>
      <c r="I20" s="6">
        <v>3.19</v>
      </c>
      <c r="J20" s="6">
        <v>2.17</v>
      </c>
      <c r="K20" s="6">
        <v>15.07</v>
      </c>
      <c r="L20" s="6">
        <v>13.79</v>
      </c>
      <c r="M20" s="6">
        <v>9.88</v>
      </c>
      <c r="N20" s="5" t="s">
        <v>218</v>
      </c>
    </row>
    <row r="21" spans="1:14">
      <c r="A21" s="5" t="s">
        <v>269</v>
      </c>
      <c r="B21" s="6">
        <v>1167865.95</v>
      </c>
      <c r="C21" s="6">
        <v>1.81</v>
      </c>
      <c r="D21" s="6">
        <v>1.58</v>
      </c>
      <c r="E21" s="6">
        <v>30.8</v>
      </c>
      <c r="F21" s="6">
        <v>26.03</v>
      </c>
      <c r="G21" s="6">
        <v>155.11</v>
      </c>
      <c r="H21" s="6">
        <v>134.81</v>
      </c>
      <c r="I21" s="6">
        <v>1.15</v>
      </c>
      <c r="J21" s="6">
        <v>0.85</v>
      </c>
      <c r="K21" s="6">
        <v>21.07</v>
      </c>
      <c r="L21" s="6">
        <v>18.4</v>
      </c>
      <c r="M21" s="6">
        <v>9.42</v>
      </c>
      <c r="N21" s="5" t="s">
        <v>218</v>
      </c>
    </row>
    <row r="22" spans="1:14">
      <c r="A22" s="5" t="s">
        <v>270</v>
      </c>
      <c r="B22" s="6">
        <v>1148292.65</v>
      </c>
      <c r="C22" s="6">
        <v>1.74</v>
      </c>
      <c r="D22" s="6">
        <v>1.5</v>
      </c>
      <c r="E22" s="6">
        <v>30.68</v>
      </c>
      <c r="F22" s="6">
        <v>25.8</v>
      </c>
      <c r="G22" s="6">
        <v>138.03</v>
      </c>
      <c r="H22" s="6">
        <v>120.23</v>
      </c>
      <c r="I22" s="6">
        <v>3.98</v>
      </c>
      <c r="J22" s="6">
        <v>2.84</v>
      </c>
      <c r="K22" s="6">
        <v>18.97</v>
      </c>
      <c r="L22" s="6">
        <v>16.38</v>
      </c>
      <c r="M22" s="6">
        <v>9.26</v>
      </c>
      <c r="N22" s="5" t="s">
        <v>218</v>
      </c>
    </row>
    <row r="23" spans="1:14">
      <c r="A23" s="5" t="s">
        <v>271</v>
      </c>
      <c r="B23" s="6">
        <v>1130719.39</v>
      </c>
      <c r="C23" s="6">
        <v>1.69</v>
      </c>
      <c r="D23" s="6">
        <v>1.48</v>
      </c>
      <c r="E23" s="6">
        <v>23.68</v>
      </c>
      <c r="F23" s="6">
        <v>20.09</v>
      </c>
      <c r="G23" s="6">
        <v>119.06</v>
      </c>
      <c r="H23" s="6">
        <v>103.31</v>
      </c>
      <c r="I23" s="6">
        <v>0.61</v>
      </c>
      <c r="J23" s="6">
        <v>0.48</v>
      </c>
      <c r="K23" s="6">
        <v>18.41</v>
      </c>
      <c r="L23" s="6">
        <v>15.96</v>
      </c>
      <c r="M23" s="6">
        <v>9.44</v>
      </c>
      <c r="N23" s="5" t="s">
        <v>218</v>
      </c>
    </row>
    <row r="24" spans="1:14">
      <c r="A24" s="5" t="s">
        <v>272</v>
      </c>
      <c r="B24" s="6">
        <v>1179411.4</v>
      </c>
      <c r="C24" s="6">
        <v>1.7</v>
      </c>
      <c r="D24" s="6">
        <v>1.54</v>
      </c>
      <c r="E24" s="6">
        <v>28.45</v>
      </c>
      <c r="F24" s="6">
        <v>24.98</v>
      </c>
      <c r="G24" s="6">
        <v>138.84</v>
      </c>
      <c r="H24" s="6">
        <v>124.76</v>
      </c>
      <c r="I24" s="6">
        <v>0.97</v>
      </c>
      <c r="J24" s="6">
        <v>0.69</v>
      </c>
      <c r="K24" s="6">
        <v>15.21</v>
      </c>
      <c r="L24" s="6">
        <v>13.59</v>
      </c>
      <c r="M24" s="6">
        <v>9.84</v>
      </c>
      <c r="N24" s="5" t="s">
        <v>218</v>
      </c>
    </row>
    <row r="25" spans="1:14">
      <c r="A25" s="5" t="s">
        <v>273</v>
      </c>
      <c r="B25" s="6">
        <v>1175010.68</v>
      </c>
      <c r="C25" s="6">
        <v>1.75</v>
      </c>
      <c r="D25" s="6">
        <v>1.55</v>
      </c>
      <c r="E25" s="6">
        <v>28.4</v>
      </c>
      <c r="F25" s="6">
        <v>24.23</v>
      </c>
      <c r="G25" s="6">
        <v>161.86</v>
      </c>
      <c r="H25" s="6">
        <v>142.44</v>
      </c>
      <c r="I25" s="6">
        <v>1.14</v>
      </c>
      <c r="J25" s="6">
        <v>0.84</v>
      </c>
      <c r="K25" s="6">
        <v>20.89</v>
      </c>
      <c r="L25" s="6">
        <v>18.32</v>
      </c>
      <c r="M25" s="6">
        <v>9.58</v>
      </c>
      <c r="N25" s="5" t="s">
        <v>218</v>
      </c>
    </row>
    <row r="26" spans="1:14">
      <c r="A26" s="5" t="s">
        <v>274</v>
      </c>
      <c r="B26" s="6">
        <v>1188040.85</v>
      </c>
      <c r="C26" s="6">
        <v>1.76</v>
      </c>
      <c r="D26" s="6">
        <v>1.62</v>
      </c>
      <c r="E26" s="6">
        <v>26.24</v>
      </c>
      <c r="F26" s="6">
        <v>23.57</v>
      </c>
      <c r="G26" s="6">
        <v>151.05</v>
      </c>
      <c r="H26" s="6">
        <v>136.61</v>
      </c>
      <c r="I26" s="6">
        <v>0.47</v>
      </c>
      <c r="J26" s="6">
        <v>0.44</v>
      </c>
      <c r="K26" s="6">
        <v>20.93</v>
      </c>
      <c r="L26" s="6">
        <v>19.15</v>
      </c>
      <c r="M26" s="6">
        <v>10.03</v>
      </c>
      <c r="N26" s="5" t="s">
        <v>218</v>
      </c>
    </row>
    <row r="27" spans="1:14">
      <c r="A27" s="5" t="s">
        <v>275</v>
      </c>
      <c r="B27" s="6">
        <v>1188664.31</v>
      </c>
      <c r="C27" s="6">
        <v>1.77</v>
      </c>
      <c r="D27" s="6">
        <v>1.61</v>
      </c>
      <c r="E27" s="6">
        <v>19.34</v>
      </c>
      <c r="F27" s="6">
        <v>16.89</v>
      </c>
      <c r="G27" s="6">
        <v>148.01</v>
      </c>
      <c r="H27" s="6">
        <v>133.7</v>
      </c>
      <c r="I27" s="6">
        <v>4.18</v>
      </c>
      <c r="J27" s="6">
        <v>2.88</v>
      </c>
      <c r="K27" s="6">
        <v>15.95</v>
      </c>
      <c r="L27" s="6">
        <v>14.34</v>
      </c>
      <c r="M27" s="6">
        <v>9.9</v>
      </c>
      <c r="N27" s="5" t="s">
        <v>218</v>
      </c>
    </row>
    <row r="28" spans="1:14">
      <c r="A28" s="5" t="s">
        <v>276</v>
      </c>
      <c r="B28" s="6">
        <v>1162351.74</v>
      </c>
      <c r="C28" s="6">
        <v>1.95</v>
      </c>
      <c r="D28" s="6">
        <v>1.74</v>
      </c>
      <c r="E28" s="6">
        <v>19.47</v>
      </c>
      <c r="F28" s="6">
        <v>16.79</v>
      </c>
      <c r="G28" s="6">
        <v>128.05</v>
      </c>
      <c r="H28" s="6">
        <v>113.82</v>
      </c>
      <c r="I28" s="6">
        <v>2.67</v>
      </c>
      <c r="J28" s="6">
        <v>2</v>
      </c>
      <c r="K28" s="6">
        <v>17.87</v>
      </c>
      <c r="L28" s="6">
        <v>15.81</v>
      </c>
      <c r="M28" s="6">
        <v>9.71</v>
      </c>
      <c r="N28" s="5" t="s">
        <v>218</v>
      </c>
    </row>
    <row r="29" spans="1:14">
      <c r="A29" s="5" t="s">
        <v>277</v>
      </c>
      <c r="B29" s="6">
        <v>1185274.84</v>
      </c>
      <c r="C29" s="6">
        <v>1.85</v>
      </c>
      <c r="D29" s="6">
        <v>1.7</v>
      </c>
      <c r="E29" s="6">
        <v>22.32</v>
      </c>
      <c r="F29" s="6">
        <v>19.56</v>
      </c>
      <c r="G29" s="6">
        <v>119.84</v>
      </c>
      <c r="H29" s="6">
        <v>109.81</v>
      </c>
      <c r="I29" s="6">
        <v>1.41</v>
      </c>
      <c r="J29" s="6">
        <v>1.18</v>
      </c>
      <c r="K29" s="6">
        <v>21.13</v>
      </c>
      <c r="L29" s="6">
        <v>19.23</v>
      </c>
      <c r="M29" s="6">
        <v>9.91</v>
      </c>
      <c r="N29" s="5" t="s">
        <v>218</v>
      </c>
    </row>
    <row r="30" spans="1:14">
      <c r="A30" s="5" t="s">
        <v>278</v>
      </c>
      <c r="B30" s="6">
        <v>1146065.68</v>
      </c>
      <c r="C30" s="6">
        <v>1.78</v>
      </c>
      <c r="D30" s="6">
        <v>1.58</v>
      </c>
      <c r="E30" s="6">
        <v>19.23</v>
      </c>
      <c r="F30" s="6">
        <v>16.38</v>
      </c>
      <c r="G30" s="6">
        <v>118.05</v>
      </c>
      <c r="H30" s="6">
        <v>105.52</v>
      </c>
      <c r="I30" s="6">
        <v>4.94</v>
      </c>
      <c r="J30" s="6">
        <v>3.92</v>
      </c>
      <c r="K30" s="6">
        <v>14.88</v>
      </c>
      <c r="L30" s="6">
        <v>13.25</v>
      </c>
      <c r="M30" s="6">
        <v>9.66</v>
      </c>
      <c r="N30" s="5" t="s">
        <v>218</v>
      </c>
    </row>
    <row r="31" spans="1:14">
      <c r="A31" s="5" t="s">
        <v>279</v>
      </c>
      <c r="B31" s="6">
        <v>1188341.83</v>
      </c>
      <c r="C31" s="6">
        <v>1.89</v>
      </c>
      <c r="D31" s="6">
        <v>1.83</v>
      </c>
      <c r="E31" s="6">
        <v>25.29</v>
      </c>
      <c r="F31" s="6">
        <v>23.44</v>
      </c>
      <c r="G31" s="6">
        <v>106.88</v>
      </c>
      <c r="H31" s="6">
        <v>104.26</v>
      </c>
      <c r="I31" s="6">
        <v>1.88</v>
      </c>
      <c r="J31" s="6">
        <v>1.62</v>
      </c>
      <c r="K31" s="6">
        <v>16.16</v>
      </c>
      <c r="L31" s="6">
        <v>15.57</v>
      </c>
      <c r="M31" s="6">
        <v>10.62</v>
      </c>
      <c r="N31" s="5" t="s">
        <v>218</v>
      </c>
    </row>
    <row r="32" spans="1:14">
      <c r="A32" s="5" t="s">
        <v>280</v>
      </c>
      <c r="B32" s="6">
        <v>1196494.1</v>
      </c>
      <c r="C32" s="6">
        <v>2.03</v>
      </c>
      <c r="D32" s="6">
        <v>2.05</v>
      </c>
      <c r="E32" s="6">
        <v>28.38</v>
      </c>
      <c r="F32" s="6">
        <v>27.83</v>
      </c>
      <c r="G32" s="6">
        <v>96.59</v>
      </c>
      <c r="H32" s="6">
        <v>96.99</v>
      </c>
      <c r="I32" s="6">
        <v>5.8</v>
      </c>
      <c r="J32" s="6">
        <v>5.14</v>
      </c>
      <c r="K32" s="6">
        <v>18.65</v>
      </c>
      <c r="L32" s="6">
        <v>18.74</v>
      </c>
      <c r="M32" s="6">
        <v>10.97</v>
      </c>
      <c r="N32" s="5" t="s">
        <v>218</v>
      </c>
    </row>
    <row r="33" spans="1:14">
      <c r="A33" s="5" t="s">
        <v>281</v>
      </c>
      <c r="B33" s="5" t="s">
        <v>217</v>
      </c>
      <c r="C33" s="5" t="s">
        <v>217</v>
      </c>
      <c r="D33" s="5" t="s">
        <v>217</v>
      </c>
      <c r="E33" s="5" t="s">
        <v>217</v>
      </c>
      <c r="F33" s="5" t="s">
        <v>217</v>
      </c>
      <c r="G33" s="5" t="s">
        <v>217</v>
      </c>
      <c r="H33" s="5" t="s">
        <v>217</v>
      </c>
      <c r="I33" s="5" t="s">
        <v>217</v>
      </c>
      <c r="J33" s="5" t="s">
        <v>217</v>
      </c>
      <c r="K33" s="5" t="s">
        <v>217</v>
      </c>
      <c r="L33" s="5" t="s">
        <v>217</v>
      </c>
      <c r="M33" s="5" t="s">
        <v>217</v>
      </c>
      <c r="N33" s="5" t="s">
        <v>218</v>
      </c>
    </row>
    <row r="34" spans="1:14">
      <c r="A34" s="5" t="s">
        <v>282</v>
      </c>
      <c r="B34" s="5" t="s">
        <v>217</v>
      </c>
      <c r="C34" s="5" t="s">
        <v>217</v>
      </c>
      <c r="D34" s="5" t="s">
        <v>217</v>
      </c>
      <c r="E34" s="5" t="s">
        <v>217</v>
      </c>
      <c r="F34" s="5" t="s">
        <v>217</v>
      </c>
      <c r="G34" s="5" t="s">
        <v>217</v>
      </c>
      <c r="H34" s="5" t="s">
        <v>217</v>
      </c>
      <c r="I34" s="5" t="s">
        <v>217</v>
      </c>
      <c r="J34" s="5" t="s">
        <v>217</v>
      </c>
      <c r="K34" s="5" t="s">
        <v>217</v>
      </c>
      <c r="L34" s="5" t="s">
        <v>217</v>
      </c>
      <c r="M34" s="5" t="s">
        <v>217</v>
      </c>
      <c r="N34" s="5" t="s">
        <v>218</v>
      </c>
    </row>
    <row r="35" spans="1:14">
      <c r="A35" s="5" t="s">
        <v>249</v>
      </c>
      <c r="B35" s="6">
        <f t="shared" ref="B35:M35" si="0">MIN(B5:B34)</f>
        <v>1101778.12</v>
      </c>
      <c r="C35" s="6">
        <f t="shared" si="0"/>
        <v>1.69</v>
      </c>
      <c r="D35" s="6">
        <f t="shared" si="0"/>
        <v>1.41</v>
      </c>
      <c r="E35" s="6">
        <f t="shared" si="0"/>
        <v>19.23</v>
      </c>
      <c r="F35" s="6">
        <f t="shared" si="0"/>
        <v>16.38</v>
      </c>
      <c r="G35" s="6">
        <f t="shared" si="0"/>
        <v>96.59</v>
      </c>
      <c r="H35" s="6">
        <f t="shared" si="0"/>
        <v>96.99</v>
      </c>
      <c r="I35" s="6">
        <f t="shared" si="0"/>
        <v>0.35</v>
      </c>
      <c r="J35" s="6">
        <f t="shared" si="0"/>
        <v>0.27</v>
      </c>
      <c r="K35" s="6">
        <f t="shared" si="0"/>
        <v>11.61</v>
      </c>
      <c r="L35" s="6">
        <f t="shared" si="0"/>
        <v>9.45</v>
      </c>
      <c r="M35" s="6">
        <f t="shared" si="0"/>
        <v>8.18</v>
      </c>
      <c r="N35" s="5"/>
    </row>
    <row r="36" spans="1:14">
      <c r="A36" s="5" t="s">
        <v>250</v>
      </c>
      <c r="B36" s="7">
        <f t="shared" ref="B36:M36" si="1">MAX(B5:B34)</f>
        <v>1196494.1</v>
      </c>
      <c r="C36" s="6">
        <f t="shared" si="1"/>
        <v>2.03</v>
      </c>
      <c r="D36" s="6">
        <f t="shared" si="1"/>
        <v>2.05</v>
      </c>
      <c r="E36" s="6">
        <f t="shared" si="1"/>
        <v>43.58</v>
      </c>
      <c r="F36" s="6">
        <f t="shared" si="1"/>
        <v>35.71</v>
      </c>
      <c r="G36" s="6">
        <f t="shared" si="1"/>
        <v>245.78</v>
      </c>
      <c r="H36" s="6">
        <f t="shared" si="1"/>
        <v>206.76</v>
      </c>
      <c r="I36" s="6">
        <f t="shared" si="1"/>
        <v>15.2</v>
      </c>
      <c r="J36" s="6">
        <f t="shared" si="1"/>
        <v>9.66</v>
      </c>
      <c r="K36" s="6">
        <f t="shared" si="1"/>
        <v>33</v>
      </c>
      <c r="L36" s="6">
        <f t="shared" si="1"/>
        <v>27.58</v>
      </c>
      <c r="M36" s="6">
        <f t="shared" si="1"/>
        <v>10.97</v>
      </c>
      <c r="N36" s="5"/>
    </row>
    <row r="37" spans="1:14">
      <c r="A37" s="5" t="s">
        <v>251</v>
      </c>
      <c r="B37" s="7">
        <f t="shared" ref="B37:M37" si="2">AVERAGE(B5:B32)</f>
        <v>1156850.19428571</v>
      </c>
      <c r="C37" s="7">
        <f t="shared" si="2"/>
        <v>1.86035714285714</v>
      </c>
      <c r="D37" s="7">
        <f t="shared" si="2"/>
        <v>1.6275</v>
      </c>
      <c r="E37" s="7">
        <f t="shared" si="2"/>
        <v>28.9603571428571</v>
      </c>
      <c r="F37" s="7">
        <f t="shared" si="2"/>
        <v>24.2435714285714</v>
      </c>
      <c r="G37" s="7">
        <f t="shared" si="2"/>
        <v>169.0825</v>
      </c>
      <c r="H37" s="7">
        <f t="shared" si="2"/>
        <v>144.681428571429</v>
      </c>
      <c r="I37" s="7">
        <f t="shared" si="2"/>
        <v>2.99285714285714</v>
      </c>
      <c r="J37" s="7">
        <f t="shared" si="2"/>
        <v>2.11857142857143</v>
      </c>
      <c r="K37" s="7">
        <f t="shared" si="2"/>
        <v>19.9357142857143</v>
      </c>
      <c r="L37" s="7">
        <f t="shared" si="2"/>
        <v>17.1125</v>
      </c>
      <c r="M37" s="7">
        <f t="shared" si="2"/>
        <v>9.31714285714286</v>
      </c>
      <c r="N37" s="5"/>
    </row>
  </sheetData>
  <mergeCells count="16">
    <mergeCell ref="A1:J1"/>
    <mergeCell ref="A2:F2"/>
    <mergeCell ref="A3:A4"/>
    <mergeCell ref="B3:B4"/>
    <mergeCell ref="C3:C4"/>
    <mergeCell ref="D3:D4"/>
    <mergeCell ref="E3:E4"/>
    <mergeCell ref="F3:F4"/>
    <mergeCell ref="G3:G4"/>
    <mergeCell ref="H3:H4"/>
    <mergeCell ref="I3:I4"/>
    <mergeCell ref="J3:J4"/>
    <mergeCell ref="K3:K4"/>
    <mergeCell ref="L3:L4"/>
    <mergeCell ref="M3:M4"/>
    <mergeCell ref="N3:N4"/>
  </mergeCell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8"/>
  <sheetViews>
    <sheetView workbookViewId="0">
      <selection activeCell="B5" sqref="B5:B10"/>
    </sheetView>
  </sheetViews>
  <sheetFormatPr defaultColWidth="9" defaultRowHeight="14"/>
  <cols>
    <col min="1" max="1" width="15.5833333333333" style="1" customWidth="1"/>
    <col min="2" max="2" width="9.75" style="1" customWidth="1"/>
    <col min="3" max="13" width="7.5" style="1" customWidth="1"/>
    <col min="14" max="14" width="15.5833333333333" style="1" customWidth="1"/>
    <col min="15" max="16384" width="9" style="1"/>
  </cols>
  <sheetData>
    <row r="1" ht="15" spans="1:10">
      <c r="A1" s="2" t="s">
        <v>200</v>
      </c>
      <c r="B1" s="2"/>
      <c r="C1" s="2"/>
      <c r="D1" s="2"/>
      <c r="E1" s="2"/>
      <c r="F1" s="2"/>
      <c r="G1" s="2"/>
      <c r="H1" s="2"/>
      <c r="I1" s="2"/>
      <c r="J1" s="2"/>
    </row>
    <row r="2" spans="1:6">
      <c r="A2" s="20" t="s">
        <v>283</v>
      </c>
      <c r="B2" s="20"/>
      <c r="C2" s="20"/>
      <c r="D2" s="20"/>
      <c r="E2" s="20"/>
      <c r="F2" s="20"/>
    </row>
    <row r="3" spans="1:14">
      <c r="A3" s="4" t="s">
        <v>202</v>
      </c>
      <c r="B3" s="4" t="s">
        <v>203</v>
      </c>
      <c r="C3" s="4" t="s">
        <v>204</v>
      </c>
      <c r="D3" s="4" t="s">
        <v>205</v>
      </c>
      <c r="E3" s="4" t="s">
        <v>206</v>
      </c>
      <c r="F3" s="4" t="s">
        <v>207</v>
      </c>
      <c r="G3" s="4" t="s">
        <v>208</v>
      </c>
      <c r="H3" s="4" t="s">
        <v>209</v>
      </c>
      <c r="I3" s="4" t="s">
        <v>210</v>
      </c>
      <c r="J3" s="4" t="s">
        <v>211</v>
      </c>
      <c r="K3" s="4" t="s">
        <v>212</v>
      </c>
      <c r="L3" s="4" t="s">
        <v>213</v>
      </c>
      <c r="M3" s="4" t="s">
        <v>214</v>
      </c>
      <c r="N3" s="4" t="s">
        <v>215</v>
      </c>
    </row>
    <row r="4" spans="1:14">
      <c r="A4" s="4"/>
      <c r="B4" s="4"/>
      <c r="C4" s="4"/>
      <c r="D4" s="4"/>
      <c r="E4" s="4"/>
      <c r="F4" s="4"/>
      <c r="G4" s="4"/>
      <c r="H4" s="4"/>
      <c r="I4" s="4"/>
      <c r="J4" s="4"/>
      <c r="K4" s="4"/>
      <c r="L4" s="4"/>
      <c r="M4" s="4"/>
      <c r="N4" s="4"/>
    </row>
    <row r="5" spans="1:14">
      <c r="A5" s="5" t="s">
        <v>284</v>
      </c>
      <c r="B5" s="6">
        <v>1313153.68</v>
      </c>
      <c r="C5" s="6">
        <v>1.09</v>
      </c>
      <c r="D5" s="6">
        <v>1.01</v>
      </c>
      <c r="E5" s="6">
        <v>34.04</v>
      </c>
      <c r="F5" s="6">
        <v>30.39</v>
      </c>
      <c r="G5" s="6">
        <v>180.06</v>
      </c>
      <c r="H5" s="6">
        <v>165.88</v>
      </c>
      <c r="I5" s="6">
        <v>2.24</v>
      </c>
      <c r="J5" s="6">
        <v>1.69</v>
      </c>
      <c r="K5" s="6">
        <v>11.43</v>
      </c>
      <c r="L5" s="6">
        <v>10.51</v>
      </c>
      <c r="M5" s="6">
        <v>10.13</v>
      </c>
      <c r="N5" s="5" t="s">
        <v>218</v>
      </c>
    </row>
    <row r="6" spans="1:14">
      <c r="A6" s="5" t="s">
        <v>285</v>
      </c>
      <c r="B6" s="6">
        <v>1281662.32</v>
      </c>
      <c r="C6" s="6">
        <v>1.11</v>
      </c>
      <c r="D6" s="6">
        <v>1</v>
      </c>
      <c r="E6" s="6">
        <v>34.81</v>
      </c>
      <c r="F6" s="6">
        <v>30.52</v>
      </c>
      <c r="G6" s="6">
        <v>181.81</v>
      </c>
      <c r="H6" s="6">
        <v>163.27</v>
      </c>
      <c r="I6" s="6">
        <v>7.69</v>
      </c>
      <c r="J6" s="6">
        <v>5.33</v>
      </c>
      <c r="K6" s="6">
        <v>11.34</v>
      </c>
      <c r="L6" s="6">
        <v>10.15</v>
      </c>
      <c r="M6" s="6">
        <v>9.77</v>
      </c>
      <c r="N6" s="5" t="s">
        <v>218</v>
      </c>
    </row>
    <row r="7" spans="1:14">
      <c r="A7" s="5" t="s">
        <v>286</v>
      </c>
      <c r="B7" s="6">
        <v>1232165.15</v>
      </c>
      <c r="C7" s="6">
        <v>1.14</v>
      </c>
      <c r="D7" s="6">
        <v>0.99</v>
      </c>
      <c r="E7" s="6">
        <v>29.86</v>
      </c>
      <c r="F7" s="6">
        <v>25.52</v>
      </c>
      <c r="G7" s="6">
        <v>178.23</v>
      </c>
      <c r="H7" s="6">
        <v>153.57</v>
      </c>
      <c r="I7" s="6">
        <v>4.13</v>
      </c>
      <c r="J7" s="6">
        <v>2.66</v>
      </c>
      <c r="K7" s="6">
        <v>11.7</v>
      </c>
      <c r="L7" s="6">
        <v>10.1</v>
      </c>
      <c r="M7" s="6">
        <v>9.31</v>
      </c>
      <c r="N7" s="5" t="s">
        <v>218</v>
      </c>
    </row>
    <row r="8" spans="1:14">
      <c r="A8" s="5" t="s">
        <v>287</v>
      </c>
      <c r="B8" s="6">
        <v>1190082.18</v>
      </c>
      <c r="C8" s="6">
        <v>1.19</v>
      </c>
      <c r="D8" s="6">
        <v>0.97</v>
      </c>
      <c r="E8" s="6">
        <v>29.37</v>
      </c>
      <c r="F8" s="6">
        <v>23.54</v>
      </c>
      <c r="G8" s="6">
        <v>194.08</v>
      </c>
      <c r="H8" s="6">
        <v>159.12</v>
      </c>
      <c r="I8" s="6">
        <v>8.88</v>
      </c>
      <c r="J8" s="6">
        <v>5.98</v>
      </c>
      <c r="K8" s="6">
        <v>13.43</v>
      </c>
      <c r="L8" s="6">
        <v>10.94</v>
      </c>
      <c r="M8" s="6">
        <v>8.71</v>
      </c>
      <c r="N8" s="5" t="s">
        <v>218</v>
      </c>
    </row>
    <row r="9" spans="1:14">
      <c r="A9" s="5" t="s">
        <v>288</v>
      </c>
      <c r="B9" s="6">
        <v>1216480.58</v>
      </c>
      <c r="C9" s="6">
        <v>1.24</v>
      </c>
      <c r="D9" s="6">
        <v>1.06</v>
      </c>
      <c r="E9" s="6">
        <v>27.28</v>
      </c>
      <c r="F9" s="6">
        <v>22.8</v>
      </c>
      <c r="G9" s="6">
        <v>181.52</v>
      </c>
      <c r="H9" s="6">
        <v>154.18</v>
      </c>
      <c r="I9" s="6">
        <v>8.24</v>
      </c>
      <c r="J9" s="6">
        <v>5.51</v>
      </c>
      <c r="K9" s="6">
        <v>13.06</v>
      </c>
      <c r="L9" s="6">
        <v>11.11</v>
      </c>
      <c r="M9" s="6">
        <v>9.21</v>
      </c>
      <c r="N9" s="5" t="s">
        <v>218</v>
      </c>
    </row>
    <row r="10" spans="1:14">
      <c r="A10" s="5" t="s">
        <v>289</v>
      </c>
      <c r="B10" s="6">
        <v>1231332.95</v>
      </c>
      <c r="C10" s="6">
        <v>1.18</v>
      </c>
      <c r="D10" s="6">
        <v>1.03</v>
      </c>
      <c r="E10" s="6">
        <v>32.88</v>
      </c>
      <c r="F10" s="6">
        <v>27.87</v>
      </c>
      <c r="G10" s="6">
        <v>180.46</v>
      </c>
      <c r="H10" s="6">
        <v>154.63</v>
      </c>
      <c r="I10" s="6">
        <v>1.88</v>
      </c>
      <c r="J10" s="6">
        <v>1.8</v>
      </c>
      <c r="K10" s="6">
        <v>11.02</v>
      </c>
      <c r="L10" s="6">
        <v>9.52</v>
      </c>
      <c r="M10" s="6">
        <v>9.37</v>
      </c>
      <c r="N10" s="5" t="s">
        <v>218</v>
      </c>
    </row>
    <row r="11" spans="1:14">
      <c r="A11" s="5" t="s">
        <v>290</v>
      </c>
      <c r="B11" s="6">
        <v>1159758.78</v>
      </c>
      <c r="C11" s="6">
        <v>1.14</v>
      </c>
      <c r="D11" s="6">
        <v>0.98</v>
      </c>
      <c r="E11" s="6">
        <v>40.99</v>
      </c>
      <c r="F11" s="6">
        <v>34.54</v>
      </c>
      <c r="G11" s="6">
        <v>148.35</v>
      </c>
      <c r="H11" s="6">
        <v>127.53</v>
      </c>
      <c r="I11" s="6">
        <v>7.97</v>
      </c>
      <c r="J11" s="6">
        <v>5.37</v>
      </c>
      <c r="K11" s="6">
        <v>12.94</v>
      </c>
      <c r="L11" s="6">
        <v>11.14</v>
      </c>
      <c r="M11" s="6">
        <v>9.3</v>
      </c>
      <c r="N11" s="5" t="s">
        <v>218</v>
      </c>
    </row>
    <row r="12" spans="1:14">
      <c r="A12" s="5" t="s">
        <v>291</v>
      </c>
      <c r="B12" s="6">
        <v>1218221.52</v>
      </c>
      <c r="C12" s="6">
        <v>1.12</v>
      </c>
      <c r="D12" s="6">
        <v>0.99</v>
      </c>
      <c r="E12" s="6">
        <v>34.23</v>
      </c>
      <c r="F12" s="6">
        <v>29.61</v>
      </c>
      <c r="G12" s="6">
        <v>188.85</v>
      </c>
      <c r="H12" s="6">
        <v>165.88</v>
      </c>
      <c r="I12" s="6">
        <v>1.77</v>
      </c>
      <c r="J12" s="6">
        <v>1.21</v>
      </c>
      <c r="K12" s="6">
        <v>18.56</v>
      </c>
      <c r="L12" s="6">
        <v>16.28</v>
      </c>
      <c r="M12" s="6">
        <v>9.52</v>
      </c>
      <c r="N12" s="5" t="s">
        <v>218</v>
      </c>
    </row>
    <row r="13" spans="1:14">
      <c r="A13" s="5" t="s">
        <v>292</v>
      </c>
      <c r="B13" s="6">
        <v>1223580.8</v>
      </c>
      <c r="C13" s="6">
        <v>1.1</v>
      </c>
      <c r="D13" s="6">
        <v>0.98</v>
      </c>
      <c r="E13" s="6">
        <v>30.49</v>
      </c>
      <c r="F13" s="6">
        <v>27</v>
      </c>
      <c r="G13" s="6">
        <v>199.29</v>
      </c>
      <c r="H13" s="6">
        <v>177.02</v>
      </c>
      <c r="I13" s="6">
        <v>2.78</v>
      </c>
      <c r="J13" s="6">
        <v>1.92</v>
      </c>
      <c r="K13" s="6">
        <v>17.64</v>
      </c>
      <c r="L13" s="6">
        <v>15.79</v>
      </c>
      <c r="M13" s="6">
        <v>9.69</v>
      </c>
      <c r="N13" s="5" t="s">
        <v>218</v>
      </c>
    </row>
    <row r="14" spans="1:14">
      <c r="A14" s="5" t="s">
        <v>293</v>
      </c>
      <c r="B14" s="6">
        <v>1228938.22</v>
      </c>
      <c r="C14" s="6">
        <v>1.16</v>
      </c>
      <c r="D14" s="6">
        <v>1.02</v>
      </c>
      <c r="E14" s="6">
        <v>30.74</v>
      </c>
      <c r="F14" s="6">
        <v>26.84</v>
      </c>
      <c r="G14" s="6">
        <v>215.16</v>
      </c>
      <c r="H14" s="6">
        <v>188.05</v>
      </c>
      <c r="I14" s="6">
        <v>1.63</v>
      </c>
      <c r="J14" s="6">
        <v>1.18</v>
      </c>
      <c r="K14" s="6">
        <v>17.51</v>
      </c>
      <c r="L14" s="6">
        <v>15.54</v>
      </c>
      <c r="M14" s="6">
        <v>9.55</v>
      </c>
      <c r="N14" s="5" t="s">
        <v>218</v>
      </c>
    </row>
    <row r="15" spans="1:14">
      <c r="A15" s="5" t="s">
        <v>294</v>
      </c>
      <c r="B15" s="6">
        <v>1185218.79</v>
      </c>
      <c r="C15" s="6">
        <v>1.63</v>
      </c>
      <c r="D15" s="6">
        <v>1.41</v>
      </c>
      <c r="E15" s="6">
        <v>31.09</v>
      </c>
      <c r="F15" s="6">
        <v>26.3</v>
      </c>
      <c r="G15" s="6">
        <v>210.4</v>
      </c>
      <c r="H15" s="6">
        <v>182.8</v>
      </c>
      <c r="I15" s="6">
        <v>6.13</v>
      </c>
      <c r="J15" s="6">
        <v>4.13</v>
      </c>
      <c r="K15" s="6">
        <v>15.41</v>
      </c>
      <c r="L15" s="6">
        <v>13.41</v>
      </c>
      <c r="M15" s="6">
        <v>9.43</v>
      </c>
      <c r="N15" s="5" t="s">
        <v>218</v>
      </c>
    </row>
    <row r="16" spans="1:14">
      <c r="A16" s="5" t="s">
        <v>295</v>
      </c>
      <c r="B16" s="6">
        <v>1221991.3</v>
      </c>
      <c r="C16" s="6">
        <v>1.28</v>
      </c>
      <c r="D16" s="6">
        <v>1.19</v>
      </c>
      <c r="E16" s="6">
        <v>28.66</v>
      </c>
      <c r="F16" s="6">
        <v>25.96</v>
      </c>
      <c r="G16" s="6">
        <v>181.42</v>
      </c>
      <c r="H16" s="6">
        <v>166.64</v>
      </c>
      <c r="I16" s="6">
        <v>2.35</v>
      </c>
      <c r="J16" s="6">
        <v>1.64</v>
      </c>
      <c r="K16" s="6">
        <v>18.07</v>
      </c>
      <c r="L16" s="6">
        <v>16.73</v>
      </c>
      <c r="M16" s="6">
        <v>10.14</v>
      </c>
      <c r="N16" s="5" t="s">
        <v>218</v>
      </c>
    </row>
    <row r="17" spans="1:14">
      <c r="A17" s="5" t="s">
        <v>296</v>
      </c>
      <c r="B17" s="6">
        <v>1261541.85</v>
      </c>
      <c r="C17" s="6">
        <v>1.22</v>
      </c>
      <c r="D17" s="6">
        <v>1.12</v>
      </c>
      <c r="E17" s="6">
        <v>22.58</v>
      </c>
      <c r="F17" s="6">
        <v>20.28</v>
      </c>
      <c r="G17" s="6">
        <v>162.4</v>
      </c>
      <c r="H17" s="6">
        <v>147.97</v>
      </c>
      <c r="I17" s="6">
        <v>0.97</v>
      </c>
      <c r="J17" s="6">
        <v>0.72</v>
      </c>
      <c r="K17" s="6">
        <v>20.63</v>
      </c>
      <c r="L17" s="6">
        <v>18.88</v>
      </c>
      <c r="M17" s="6">
        <v>10.03</v>
      </c>
      <c r="N17" s="5" t="s">
        <v>218</v>
      </c>
    </row>
    <row r="18" spans="1:14">
      <c r="A18" s="5" t="s">
        <v>297</v>
      </c>
      <c r="B18" s="6">
        <v>1294530.88</v>
      </c>
      <c r="C18" s="6">
        <v>1.13</v>
      </c>
      <c r="D18" s="6">
        <v>1.11</v>
      </c>
      <c r="E18" s="6">
        <v>26.43</v>
      </c>
      <c r="F18" s="6">
        <v>25.83</v>
      </c>
      <c r="G18" s="6">
        <v>146.52</v>
      </c>
      <c r="H18" s="6">
        <v>142.3</v>
      </c>
      <c r="I18" s="6">
        <v>0.87</v>
      </c>
      <c r="J18" s="6">
        <v>0.76</v>
      </c>
      <c r="K18" s="6">
        <v>21.23</v>
      </c>
      <c r="L18" s="6">
        <v>20.92</v>
      </c>
      <c r="M18" s="6">
        <v>10.81</v>
      </c>
      <c r="N18" s="5" t="s">
        <v>218</v>
      </c>
    </row>
    <row r="19" spans="1:14">
      <c r="A19" s="5" t="s">
        <v>298</v>
      </c>
      <c r="B19" s="6">
        <v>1188428.11</v>
      </c>
      <c r="C19" s="6">
        <v>1.1</v>
      </c>
      <c r="D19" s="6">
        <v>1.01</v>
      </c>
      <c r="E19" s="6">
        <v>33.25</v>
      </c>
      <c r="F19" s="6">
        <v>29.82</v>
      </c>
      <c r="G19" s="6">
        <v>150.94</v>
      </c>
      <c r="H19" s="6">
        <v>136.79</v>
      </c>
      <c r="I19" s="6">
        <v>1.04</v>
      </c>
      <c r="J19" s="6">
        <v>0.84</v>
      </c>
      <c r="K19" s="6">
        <v>20.36</v>
      </c>
      <c r="L19" s="6">
        <v>18.54</v>
      </c>
      <c r="M19" s="6">
        <v>9.96</v>
      </c>
      <c r="N19" s="5" t="s">
        <v>218</v>
      </c>
    </row>
    <row r="20" spans="1:14">
      <c r="A20" s="5" t="s">
        <v>299</v>
      </c>
      <c r="B20" s="6">
        <v>1173618.78</v>
      </c>
      <c r="C20" s="6">
        <v>1.12</v>
      </c>
      <c r="D20" s="6">
        <v>0.99</v>
      </c>
      <c r="E20" s="6">
        <v>23.84</v>
      </c>
      <c r="F20" s="6">
        <v>20.36</v>
      </c>
      <c r="G20" s="6">
        <v>163.44</v>
      </c>
      <c r="H20" s="6">
        <v>143.14</v>
      </c>
      <c r="I20" s="6">
        <v>1.52</v>
      </c>
      <c r="J20" s="6">
        <v>1.11</v>
      </c>
      <c r="K20" s="6">
        <v>17.79</v>
      </c>
      <c r="L20" s="6">
        <v>15.55</v>
      </c>
      <c r="M20" s="6">
        <v>9.61</v>
      </c>
      <c r="N20" s="5" t="s">
        <v>218</v>
      </c>
    </row>
    <row r="21" spans="1:14">
      <c r="A21" s="5" t="s">
        <v>300</v>
      </c>
      <c r="B21" s="6">
        <v>1166828.18</v>
      </c>
      <c r="C21" s="6">
        <v>1.1</v>
      </c>
      <c r="D21" s="6">
        <v>0.95</v>
      </c>
      <c r="E21" s="6">
        <v>26.28</v>
      </c>
      <c r="F21" s="6">
        <v>22.25</v>
      </c>
      <c r="G21" s="6">
        <v>181.27</v>
      </c>
      <c r="H21" s="6">
        <v>156.26</v>
      </c>
      <c r="I21" s="6">
        <v>0.42</v>
      </c>
      <c r="J21" s="6">
        <v>0.34</v>
      </c>
      <c r="K21" s="6">
        <v>21.63</v>
      </c>
      <c r="L21" s="6">
        <v>18.51</v>
      </c>
      <c r="M21" s="6">
        <v>9.37</v>
      </c>
      <c r="N21" s="5" t="s">
        <v>218</v>
      </c>
    </row>
    <row r="22" spans="1:14">
      <c r="A22" s="5" t="s">
        <v>301</v>
      </c>
      <c r="B22" s="6">
        <v>1160609.51</v>
      </c>
      <c r="C22" s="6">
        <v>1.08</v>
      </c>
      <c r="D22" s="6">
        <v>0.94</v>
      </c>
      <c r="E22" s="6">
        <v>29.56</v>
      </c>
      <c r="F22" s="6">
        <v>24.99</v>
      </c>
      <c r="G22" s="6">
        <v>171.92</v>
      </c>
      <c r="H22" s="6">
        <v>149</v>
      </c>
      <c r="I22" s="6">
        <v>3.33</v>
      </c>
      <c r="J22" s="6">
        <v>2.31</v>
      </c>
      <c r="K22" s="6">
        <v>20.56</v>
      </c>
      <c r="L22" s="6">
        <v>17.65</v>
      </c>
      <c r="M22" s="6">
        <v>9.42</v>
      </c>
      <c r="N22" s="5" t="s">
        <v>218</v>
      </c>
    </row>
    <row r="23" spans="1:14">
      <c r="A23" s="5" t="s">
        <v>302</v>
      </c>
      <c r="B23" s="6">
        <v>1166379.62</v>
      </c>
      <c r="C23" s="6">
        <v>1.07</v>
      </c>
      <c r="D23" s="6">
        <v>0.95</v>
      </c>
      <c r="E23" s="6">
        <v>27.85</v>
      </c>
      <c r="F23" s="6">
        <v>24.14</v>
      </c>
      <c r="G23" s="6">
        <v>165.02</v>
      </c>
      <c r="H23" s="6">
        <v>144.79</v>
      </c>
      <c r="I23" s="6">
        <v>1.12</v>
      </c>
      <c r="J23" s="6">
        <v>0.83</v>
      </c>
      <c r="K23" s="6">
        <v>22.87</v>
      </c>
      <c r="L23" s="6">
        <v>20.24</v>
      </c>
      <c r="M23" s="6">
        <v>9.5</v>
      </c>
      <c r="N23" s="5" t="s">
        <v>218</v>
      </c>
    </row>
    <row r="24" spans="1:14">
      <c r="A24" s="5" t="s">
        <v>303</v>
      </c>
      <c r="B24" s="6">
        <v>1178760.45</v>
      </c>
      <c r="C24" s="6">
        <v>1.1</v>
      </c>
      <c r="D24" s="6">
        <v>0.98</v>
      </c>
      <c r="E24" s="6">
        <v>30.35</v>
      </c>
      <c r="F24" s="6">
        <v>26.04</v>
      </c>
      <c r="G24" s="6">
        <v>158.37</v>
      </c>
      <c r="H24" s="6">
        <v>140.77</v>
      </c>
      <c r="I24" s="6">
        <v>5.32</v>
      </c>
      <c r="J24" s="6">
        <v>3.71</v>
      </c>
      <c r="K24" s="6">
        <v>18.03</v>
      </c>
      <c r="L24" s="6">
        <v>15.86</v>
      </c>
      <c r="M24" s="6">
        <v>9.67</v>
      </c>
      <c r="N24" s="5" t="s">
        <v>218</v>
      </c>
    </row>
    <row r="25" spans="1:14">
      <c r="A25" s="5" t="s">
        <v>304</v>
      </c>
      <c r="B25" s="6">
        <v>1178612.16</v>
      </c>
      <c r="C25" s="6">
        <v>1.24</v>
      </c>
      <c r="D25" s="6">
        <v>1.1</v>
      </c>
      <c r="E25" s="6">
        <v>28.91</v>
      </c>
      <c r="F25" s="6">
        <v>25.6</v>
      </c>
      <c r="G25" s="6">
        <v>164.03</v>
      </c>
      <c r="H25" s="6">
        <v>145.55</v>
      </c>
      <c r="I25" s="6">
        <v>0.75</v>
      </c>
      <c r="J25" s="6">
        <v>0.55</v>
      </c>
      <c r="K25" s="6">
        <v>18.75</v>
      </c>
      <c r="L25" s="6">
        <v>16.87</v>
      </c>
      <c r="M25" s="6">
        <v>9.61</v>
      </c>
      <c r="N25" s="5" t="s">
        <v>218</v>
      </c>
    </row>
    <row r="26" spans="1:14">
      <c r="A26" s="5" t="s">
        <v>305</v>
      </c>
      <c r="B26" s="6">
        <v>1245620.7</v>
      </c>
      <c r="C26" s="6">
        <v>1.26</v>
      </c>
      <c r="D26" s="6">
        <v>1.18</v>
      </c>
      <c r="E26" s="6">
        <v>26.81</v>
      </c>
      <c r="F26" s="6">
        <v>24.86</v>
      </c>
      <c r="G26" s="6">
        <v>166.45</v>
      </c>
      <c r="H26" s="6">
        <v>154.42</v>
      </c>
      <c r="I26" s="6">
        <v>0.42</v>
      </c>
      <c r="J26" s="6">
        <v>0.33</v>
      </c>
      <c r="K26" s="6">
        <v>19.09</v>
      </c>
      <c r="L26" s="6">
        <v>18.04</v>
      </c>
      <c r="M26" s="6">
        <v>10.24</v>
      </c>
      <c r="N26" s="5" t="s">
        <v>218</v>
      </c>
    </row>
    <row r="27" spans="1:14">
      <c r="A27" s="5" t="s">
        <v>306</v>
      </c>
      <c r="B27" s="6">
        <v>1190266.95</v>
      </c>
      <c r="C27" s="6">
        <v>1.07</v>
      </c>
      <c r="D27" s="6">
        <v>1</v>
      </c>
      <c r="E27" s="6">
        <v>33.02</v>
      </c>
      <c r="F27" s="6">
        <v>29.59</v>
      </c>
      <c r="G27" s="6">
        <v>166.12</v>
      </c>
      <c r="H27" s="6">
        <v>153.52</v>
      </c>
      <c r="I27" s="6">
        <v>2.87</v>
      </c>
      <c r="J27" s="6">
        <v>1.99</v>
      </c>
      <c r="K27" s="6">
        <v>26.21</v>
      </c>
      <c r="L27" s="6">
        <v>24.16</v>
      </c>
      <c r="M27" s="6">
        <v>10.15</v>
      </c>
      <c r="N27" s="5" t="s">
        <v>218</v>
      </c>
    </row>
    <row r="28" spans="1:14">
      <c r="A28" s="5" t="s">
        <v>307</v>
      </c>
      <c r="B28" s="6">
        <v>1194514.57</v>
      </c>
      <c r="C28" s="6">
        <v>1.27</v>
      </c>
      <c r="D28" s="6">
        <v>1.16</v>
      </c>
      <c r="E28" s="6">
        <v>33.63</v>
      </c>
      <c r="F28" s="6">
        <v>29.29</v>
      </c>
      <c r="G28" s="6">
        <v>130.42</v>
      </c>
      <c r="H28" s="6">
        <v>117.9</v>
      </c>
      <c r="I28" s="6">
        <v>0.75</v>
      </c>
      <c r="J28" s="6">
        <v>0.51</v>
      </c>
      <c r="K28" s="6">
        <v>24.79</v>
      </c>
      <c r="L28" s="6">
        <v>22.13</v>
      </c>
      <c r="M28" s="6">
        <v>9.76</v>
      </c>
      <c r="N28" s="5" t="s">
        <v>218</v>
      </c>
    </row>
    <row r="29" spans="1:14">
      <c r="A29" s="5" t="s">
        <v>308</v>
      </c>
      <c r="B29" s="6">
        <v>1162448.14</v>
      </c>
      <c r="C29" s="6">
        <v>1.6</v>
      </c>
      <c r="D29" s="6">
        <v>1.43</v>
      </c>
      <c r="E29" s="6">
        <v>34.58</v>
      </c>
      <c r="F29" s="6">
        <v>30.15</v>
      </c>
      <c r="G29" s="6">
        <v>85.9</v>
      </c>
      <c r="H29" s="6">
        <v>76.68</v>
      </c>
      <c r="I29" s="6">
        <v>0.5</v>
      </c>
      <c r="J29" s="6">
        <v>0.4</v>
      </c>
      <c r="K29" s="6">
        <v>21.64</v>
      </c>
      <c r="L29" s="6">
        <v>19.3</v>
      </c>
      <c r="M29" s="6">
        <v>9.71</v>
      </c>
      <c r="N29" s="5" t="s">
        <v>218</v>
      </c>
    </row>
    <row r="30" spans="1:14">
      <c r="A30" s="5" t="s">
        <v>309</v>
      </c>
      <c r="B30" s="6">
        <v>1168273.35</v>
      </c>
      <c r="C30" s="6">
        <v>1.59</v>
      </c>
      <c r="D30" s="6">
        <v>1.41</v>
      </c>
      <c r="E30" s="6">
        <v>34.35</v>
      </c>
      <c r="F30" s="6">
        <v>29.32</v>
      </c>
      <c r="G30" s="6">
        <v>173.65</v>
      </c>
      <c r="H30" s="6">
        <v>150.71</v>
      </c>
      <c r="I30" s="6">
        <v>2.15</v>
      </c>
      <c r="J30" s="6">
        <v>1.52</v>
      </c>
      <c r="K30" s="6">
        <v>20.54</v>
      </c>
      <c r="L30" s="6">
        <v>17.91</v>
      </c>
      <c r="M30" s="6">
        <v>9.49</v>
      </c>
      <c r="N30" s="5" t="s">
        <v>218</v>
      </c>
    </row>
    <row r="31" spans="1:14">
      <c r="A31" s="5" t="s">
        <v>310</v>
      </c>
      <c r="B31" s="6">
        <v>1152181.28</v>
      </c>
      <c r="C31" s="6">
        <v>1.6</v>
      </c>
      <c r="D31" s="6">
        <v>1.38</v>
      </c>
      <c r="E31" s="6">
        <v>33.62</v>
      </c>
      <c r="F31" s="6">
        <v>28.32</v>
      </c>
      <c r="G31" s="6">
        <v>209.03</v>
      </c>
      <c r="H31" s="6">
        <v>180.13</v>
      </c>
      <c r="I31" s="6">
        <v>3.88</v>
      </c>
      <c r="J31" s="6">
        <v>2.57</v>
      </c>
      <c r="K31" s="6">
        <v>23.16</v>
      </c>
      <c r="L31" s="6">
        <v>19.89</v>
      </c>
      <c r="M31" s="6">
        <v>9.22</v>
      </c>
      <c r="N31" s="5" t="s">
        <v>218</v>
      </c>
    </row>
    <row r="32" spans="1:14">
      <c r="A32" s="5" t="s">
        <v>311</v>
      </c>
      <c r="B32" s="6">
        <v>1153025.3</v>
      </c>
      <c r="C32" s="6">
        <v>1.61</v>
      </c>
      <c r="D32" s="6">
        <v>1.25</v>
      </c>
      <c r="E32" s="6">
        <v>34.34</v>
      </c>
      <c r="F32" s="6">
        <v>28.14</v>
      </c>
      <c r="G32" s="6">
        <v>227.11</v>
      </c>
      <c r="H32" s="6">
        <v>189.59</v>
      </c>
      <c r="I32" s="6">
        <v>2.41</v>
      </c>
      <c r="J32" s="6">
        <v>1.85</v>
      </c>
      <c r="K32" s="6">
        <v>27.24</v>
      </c>
      <c r="L32" s="6">
        <v>22.7</v>
      </c>
      <c r="M32" s="6">
        <v>8.97</v>
      </c>
      <c r="N32" s="5" t="s">
        <v>218</v>
      </c>
    </row>
    <row r="33" spans="1:14">
      <c r="A33" s="5" t="s">
        <v>312</v>
      </c>
      <c r="B33" s="6">
        <v>1129278.03</v>
      </c>
      <c r="C33" s="6">
        <v>1.71</v>
      </c>
      <c r="D33" s="6">
        <v>1.39</v>
      </c>
      <c r="E33" s="6">
        <v>31.02</v>
      </c>
      <c r="F33" s="6">
        <v>24.73</v>
      </c>
      <c r="G33" s="6">
        <v>244.15</v>
      </c>
      <c r="H33" s="6">
        <v>196.68</v>
      </c>
      <c r="I33" s="6">
        <v>3.31</v>
      </c>
      <c r="J33" s="6">
        <v>2.25</v>
      </c>
      <c r="K33" s="6">
        <v>21.88</v>
      </c>
      <c r="L33" s="6">
        <v>17.56</v>
      </c>
      <c r="M33" s="6">
        <v>8.54</v>
      </c>
      <c r="N33" s="5" t="s">
        <v>218</v>
      </c>
    </row>
    <row r="34" spans="1:14">
      <c r="A34" s="5" t="s">
        <v>313</v>
      </c>
      <c r="B34" s="6">
        <v>1189055.32</v>
      </c>
      <c r="C34" s="6">
        <v>1.78</v>
      </c>
      <c r="D34" s="6">
        <v>1.52</v>
      </c>
      <c r="E34" s="6">
        <v>37.38</v>
      </c>
      <c r="F34" s="6">
        <v>31.6</v>
      </c>
      <c r="G34" s="6">
        <v>220.76</v>
      </c>
      <c r="H34" s="6">
        <v>188.81</v>
      </c>
      <c r="I34" s="6">
        <v>4.68</v>
      </c>
      <c r="J34" s="6">
        <v>3.19</v>
      </c>
      <c r="K34" s="6">
        <v>25.59</v>
      </c>
      <c r="L34" s="6">
        <v>21.78</v>
      </c>
      <c r="M34" s="6">
        <v>9.22</v>
      </c>
      <c r="N34" s="5" t="s">
        <v>218</v>
      </c>
    </row>
    <row r="35" spans="1:14">
      <c r="A35" s="5" t="s">
        <v>314</v>
      </c>
      <c r="B35" s="6">
        <v>1175466.64</v>
      </c>
      <c r="C35" s="6">
        <v>1.8</v>
      </c>
      <c r="D35" s="6">
        <v>1.54</v>
      </c>
      <c r="E35" s="6">
        <v>35.18</v>
      </c>
      <c r="F35" s="6">
        <v>29.36</v>
      </c>
      <c r="G35" s="6">
        <v>191.25</v>
      </c>
      <c r="H35" s="6">
        <v>166.63</v>
      </c>
      <c r="I35" s="6">
        <v>5.99</v>
      </c>
      <c r="J35" s="6">
        <v>4.05</v>
      </c>
      <c r="K35" s="6">
        <v>30.17</v>
      </c>
      <c r="L35" s="6">
        <v>25.94</v>
      </c>
      <c r="M35" s="6">
        <v>9.17</v>
      </c>
      <c r="N35" s="5" t="s">
        <v>218</v>
      </c>
    </row>
    <row r="36" spans="1:14">
      <c r="A36" s="5" t="s">
        <v>250</v>
      </c>
      <c r="B36" s="7">
        <f t="shared" ref="B36:M36" si="0">MAX(B5:B35)</f>
        <v>1313153.68</v>
      </c>
      <c r="C36" s="7">
        <f t="shared" si="0"/>
        <v>1.8</v>
      </c>
      <c r="D36" s="7">
        <f t="shared" si="0"/>
        <v>1.54</v>
      </c>
      <c r="E36" s="7">
        <f t="shared" si="0"/>
        <v>40.99</v>
      </c>
      <c r="F36" s="7">
        <f t="shared" si="0"/>
        <v>34.54</v>
      </c>
      <c r="G36" s="7">
        <f t="shared" si="0"/>
        <v>244.15</v>
      </c>
      <c r="H36" s="7">
        <f t="shared" si="0"/>
        <v>196.68</v>
      </c>
      <c r="I36" s="7">
        <f t="shared" si="0"/>
        <v>8.88</v>
      </c>
      <c r="J36" s="7">
        <f t="shared" si="0"/>
        <v>5.98</v>
      </c>
      <c r="K36" s="7">
        <f t="shared" si="0"/>
        <v>30.17</v>
      </c>
      <c r="L36" s="7">
        <f t="shared" si="0"/>
        <v>25.94</v>
      </c>
      <c r="M36" s="7">
        <f t="shared" si="0"/>
        <v>10.81</v>
      </c>
      <c r="N36" s="5"/>
    </row>
    <row r="37" spans="1:14">
      <c r="A37" s="5" t="s">
        <v>249</v>
      </c>
      <c r="B37" s="7">
        <f t="shared" ref="B37:M37" si="1">MIN(B5:B35)</f>
        <v>1129278.03</v>
      </c>
      <c r="C37" s="7">
        <f t="shared" si="1"/>
        <v>1.07</v>
      </c>
      <c r="D37" s="7">
        <f t="shared" si="1"/>
        <v>0.94</v>
      </c>
      <c r="E37" s="7">
        <f t="shared" si="1"/>
        <v>22.58</v>
      </c>
      <c r="F37" s="7">
        <f t="shared" si="1"/>
        <v>20.28</v>
      </c>
      <c r="G37" s="7">
        <f t="shared" si="1"/>
        <v>85.9</v>
      </c>
      <c r="H37" s="7">
        <f t="shared" si="1"/>
        <v>76.68</v>
      </c>
      <c r="I37" s="7">
        <f t="shared" si="1"/>
        <v>0.42</v>
      </c>
      <c r="J37" s="7">
        <f t="shared" si="1"/>
        <v>0.33</v>
      </c>
      <c r="K37" s="7">
        <f t="shared" si="1"/>
        <v>11.02</v>
      </c>
      <c r="L37" s="7">
        <f t="shared" si="1"/>
        <v>9.52</v>
      </c>
      <c r="M37" s="7">
        <f t="shared" si="1"/>
        <v>8.54</v>
      </c>
      <c r="N37" s="5"/>
    </row>
    <row r="38" spans="1:14">
      <c r="A38" s="5" t="s">
        <v>251</v>
      </c>
      <c r="B38" s="7">
        <f t="shared" ref="B38:M38" si="2">AVERAGE(B5:B35)</f>
        <v>1201033.09967742</v>
      </c>
      <c r="C38" s="7">
        <f t="shared" si="2"/>
        <v>1.28483870967742</v>
      </c>
      <c r="D38" s="7">
        <f t="shared" si="2"/>
        <v>1.13032258064516</v>
      </c>
      <c r="E38" s="7">
        <f t="shared" si="2"/>
        <v>31.2070967741935</v>
      </c>
      <c r="F38" s="7">
        <f t="shared" si="2"/>
        <v>26.9535483870968</v>
      </c>
      <c r="G38" s="7">
        <f t="shared" si="2"/>
        <v>178.012258064516</v>
      </c>
      <c r="H38" s="7">
        <f t="shared" si="2"/>
        <v>156.135806451613</v>
      </c>
      <c r="I38" s="7">
        <f t="shared" si="2"/>
        <v>3.16096774193548</v>
      </c>
      <c r="J38" s="7">
        <f t="shared" si="2"/>
        <v>2.20161290322581</v>
      </c>
      <c r="K38" s="7">
        <f t="shared" si="2"/>
        <v>19.17</v>
      </c>
      <c r="L38" s="7">
        <f t="shared" si="2"/>
        <v>16.891935483871</v>
      </c>
      <c r="M38" s="7">
        <f t="shared" si="2"/>
        <v>9.56709677419355</v>
      </c>
      <c r="N38" s="5"/>
    </row>
  </sheetData>
  <mergeCells count="16">
    <mergeCell ref="A1:J1"/>
    <mergeCell ref="A2:F2"/>
    <mergeCell ref="A3:A4"/>
    <mergeCell ref="B3:B4"/>
    <mergeCell ref="C3:C4"/>
    <mergeCell ref="D3:D4"/>
    <mergeCell ref="E3:E4"/>
    <mergeCell ref="F3:F4"/>
    <mergeCell ref="G3:G4"/>
    <mergeCell ref="H3:H4"/>
    <mergeCell ref="I3:I4"/>
    <mergeCell ref="J3:J4"/>
    <mergeCell ref="K3:K4"/>
    <mergeCell ref="L3:L4"/>
    <mergeCell ref="M3:M4"/>
    <mergeCell ref="N3:N4"/>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7"/>
  <sheetViews>
    <sheetView zoomScale="115" zoomScaleNormal="115" topLeftCell="A9" workbookViewId="0">
      <selection activeCell="B5" sqref="B5:B10"/>
    </sheetView>
  </sheetViews>
  <sheetFormatPr defaultColWidth="9" defaultRowHeight="14"/>
  <cols>
    <col min="1" max="1" width="15.5833333333333" style="1" customWidth="1"/>
    <col min="2" max="2" width="9.33333333333333" style="1" customWidth="1"/>
    <col min="3" max="3" width="8.08333333333333" style="1" customWidth="1"/>
    <col min="4" max="4" width="8.58333333333333" style="1" customWidth="1"/>
    <col min="5" max="13" width="7.5" style="1" customWidth="1"/>
    <col min="14" max="14" width="15.5833333333333" style="1" customWidth="1"/>
    <col min="15" max="16384" width="9" style="1"/>
  </cols>
  <sheetData>
    <row r="1" ht="15" spans="1:10">
      <c r="A1" s="2" t="s">
        <v>200</v>
      </c>
      <c r="B1" s="2"/>
      <c r="C1" s="2"/>
      <c r="D1" s="2"/>
      <c r="E1" s="2"/>
      <c r="F1" s="2"/>
      <c r="G1" s="2"/>
      <c r="H1" s="2"/>
      <c r="I1" s="2"/>
      <c r="J1" s="2"/>
    </row>
    <row r="2" spans="1:14">
      <c r="A2" s="3" t="s">
        <v>315</v>
      </c>
      <c r="B2" s="3"/>
      <c r="C2" s="3"/>
      <c r="D2" s="3"/>
      <c r="E2" s="3"/>
      <c r="F2" s="3"/>
      <c r="G2" s="3"/>
      <c r="H2" s="3"/>
      <c r="I2" s="3"/>
      <c r="J2" s="3"/>
      <c r="K2" s="3"/>
      <c r="L2" s="3"/>
      <c r="M2" s="3"/>
      <c r="N2" s="3"/>
    </row>
    <row r="3" spans="1:14">
      <c r="A3" s="4" t="s">
        <v>202</v>
      </c>
      <c r="B3" s="4" t="s">
        <v>203</v>
      </c>
      <c r="C3" s="4" t="s">
        <v>204</v>
      </c>
      <c r="D3" s="4" t="s">
        <v>205</v>
      </c>
      <c r="E3" s="4" t="s">
        <v>206</v>
      </c>
      <c r="F3" s="4" t="s">
        <v>207</v>
      </c>
      <c r="G3" s="4" t="s">
        <v>208</v>
      </c>
      <c r="H3" s="4" t="s">
        <v>209</v>
      </c>
      <c r="I3" s="4" t="s">
        <v>210</v>
      </c>
      <c r="J3" s="4" t="s">
        <v>211</v>
      </c>
      <c r="K3" s="4" t="s">
        <v>212</v>
      </c>
      <c r="L3" s="4" t="s">
        <v>213</v>
      </c>
      <c r="M3" s="4" t="s">
        <v>214</v>
      </c>
      <c r="N3" s="4" t="s">
        <v>215</v>
      </c>
    </row>
    <row r="4" ht="35.15" customHeight="1" spans="1:14">
      <c r="A4" s="4"/>
      <c r="B4" s="4"/>
      <c r="C4" s="4"/>
      <c r="D4" s="4"/>
      <c r="E4" s="4"/>
      <c r="F4" s="4"/>
      <c r="G4" s="4"/>
      <c r="H4" s="4"/>
      <c r="I4" s="4"/>
      <c r="J4" s="4"/>
      <c r="K4" s="4"/>
      <c r="L4" s="4"/>
      <c r="M4" s="4"/>
      <c r="N4" s="4"/>
    </row>
    <row r="5" spans="1:14">
      <c r="A5" s="5" t="s">
        <v>316</v>
      </c>
      <c r="B5" s="6">
        <v>1370527.16</v>
      </c>
      <c r="C5" s="6">
        <v>1.44</v>
      </c>
      <c r="D5" s="6">
        <v>1.42</v>
      </c>
      <c r="E5" s="6">
        <v>28.97</v>
      </c>
      <c r="F5" s="6">
        <v>27.46</v>
      </c>
      <c r="G5" s="6">
        <v>187.45</v>
      </c>
      <c r="H5" s="6">
        <v>181.79</v>
      </c>
      <c r="I5" s="6">
        <v>0.1</v>
      </c>
      <c r="J5" s="6">
        <v>0.09</v>
      </c>
      <c r="K5" s="6">
        <v>11.28</v>
      </c>
      <c r="L5" s="6">
        <v>10.9</v>
      </c>
      <c r="M5" s="6">
        <v>10.73</v>
      </c>
      <c r="N5" s="5" t="s">
        <v>218</v>
      </c>
    </row>
    <row r="6" spans="1:14">
      <c r="A6" s="5" t="s">
        <v>317</v>
      </c>
      <c r="B6" s="6">
        <v>1343563.55</v>
      </c>
      <c r="C6" s="6">
        <v>1.39</v>
      </c>
      <c r="D6" s="6">
        <v>1.35</v>
      </c>
      <c r="E6" s="6">
        <v>35.08</v>
      </c>
      <c r="F6" s="6">
        <v>31.79</v>
      </c>
      <c r="G6" s="6">
        <v>185.93</v>
      </c>
      <c r="H6" s="6">
        <v>176.94</v>
      </c>
      <c r="I6" s="6">
        <v>0.24</v>
      </c>
      <c r="J6" s="6">
        <v>0.21</v>
      </c>
      <c r="K6" s="6">
        <v>10.18</v>
      </c>
      <c r="L6" s="6">
        <v>9.69</v>
      </c>
      <c r="M6" s="6">
        <v>10.55</v>
      </c>
      <c r="N6" s="5" t="s">
        <v>218</v>
      </c>
    </row>
    <row r="7" spans="1:14">
      <c r="A7" s="5" t="s">
        <v>318</v>
      </c>
      <c r="B7" s="6">
        <v>1316357.03</v>
      </c>
      <c r="C7" s="6">
        <v>1.52</v>
      </c>
      <c r="D7" s="6">
        <v>1.47</v>
      </c>
      <c r="E7" s="6">
        <v>25.6</v>
      </c>
      <c r="F7" s="6">
        <v>24.08</v>
      </c>
      <c r="G7" s="6">
        <v>194.12</v>
      </c>
      <c r="H7" s="6">
        <v>185.86</v>
      </c>
      <c r="I7" s="6">
        <v>6.32</v>
      </c>
      <c r="J7" s="6">
        <v>4.1</v>
      </c>
      <c r="K7" s="6">
        <v>10.45</v>
      </c>
      <c r="L7" s="6">
        <v>10.08</v>
      </c>
      <c r="M7" s="6">
        <v>10.6</v>
      </c>
      <c r="N7" s="5" t="s">
        <v>218</v>
      </c>
    </row>
    <row r="8" spans="1:14">
      <c r="A8" s="5" t="s">
        <v>319</v>
      </c>
      <c r="B8" s="6">
        <v>1294870.57</v>
      </c>
      <c r="C8" s="6">
        <v>1.55</v>
      </c>
      <c r="D8" s="6">
        <v>1.51</v>
      </c>
      <c r="E8" s="6">
        <v>25.75</v>
      </c>
      <c r="F8" s="6">
        <v>23.97</v>
      </c>
      <c r="G8" s="6">
        <v>175.47</v>
      </c>
      <c r="H8" s="6">
        <v>167.4</v>
      </c>
      <c r="I8" s="6">
        <v>0.11</v>
      </c>
      <c r="J8" s="6">
        <v>0.1</v>
      </c>
      <c r="K8" s="6">
        <v>12.09</v>
      </c>
      <c r="L8" s="6">
        <v>11.57</v>
      </c>
      <c r="M8" s="6">
        <v>10.61</v>
      </c>
      <c r="N8" s="5" t="s">
        <v>218</v>
      </c>
    </row>
    <row r="9" spans="1:14">
      <c r="A9" s="5" t="s">
        <v>320</v>
      </c>
      <c r="B9" s="6">
        <v>1279572.07</v>
      </c>
      <c r="C9" s="6">
        <v>1.48</v>
      </c>
      <c r="D9" s="6">
        <v>1.43</v>
      </c>
      <c r="E9" s="6">
        <v>31.22</v>
      </c>
      <c r="F9" s="6">
        <v>28.92</v>
      </c>
      <c r="G9" s="6">
        <v>154.22</v>
      </c>
      <c r="H9" s="6">
        <v>147.5</v>
      </c>
      <c r="I9" s="6">
        <v>0.25</v>
      </c>
      <c r="J9" s="6">
        <v>0.2</v>
      </c>
      <c r="K9" s="6">
        <v>9.85</v>
      </c>
      <c r="L9" s="6">
        <v>9.54</v>
      </c>
      <c r="M9" s="6">
        <v>10.54</v>
      </c>
      <c r="N9" s="5" t="s">
        <v>218</v>
      </c>
    </row>
    <row r="10" spans="1:14">
      <c r="A10" s="5" t="s">
        <v>321</v>
      </c>
      <c r="B10" s="6">
        <v>1254665.97</v>
      </c>
      <c r="C10" s="6">
        <v>1.44</v>
      </c>
      <c r="D10" s="6">
        <v>1.38</v>
      </c>
      <c r="E10" s="6">
        <v>26.84</v>
      </c>
      <c r="F10" s="6">
        <v>24.6</v>
      </c>
      <c r="G10" s="6">
        <v>185.3</v>
      </c>
      <c r="H10" s="6">
        <v>174.5</v>
      </c>
      <c r="I10" s="6">
        <v>0.28</v>
      </c>
      <c r="J10" s="6">
        <v>0.22</v>
      </c>
      <c r="K10" s="6">
        <v>10.16</v>
      </c>
      <c r="L10" s="6">
        <v>9.55</v>
      </c>
      <c r="M10" s="6">
        <v>10.35</v>
      </c>
      <c r="N10" s="5" t="s">
        <v>218</v>
      </c>
    </row>
    <row r="11" spans="1:14">
      <c r="A11" s="5" t="s">
        <v>322</v>
      </c>
      <c r="B11" s="6">
        <v>1238420.84</v>
      </c>
      <c r="C11" s="6">
        <v>1.38</v>
      </c>
      <c r="D11" s="6">
        <v>1.32</v>
      </c>
      <c r="E11" s="6">
        <v>31.92</v>
      </c>
      <c r="F11" s="6">
        <v>29.06</v>
      </c>
      <c r="G11" s="6">
        <v>185.63</v>
      </c>
      <c r="H11" s="6">
        <v>174.77</v>
      </c>
      <c r="I11" s="6">
        <v>0.68</v>
      </c>
      <c r="J11" s="6">
        <v>0.48</v>
      </c>
      <c r="K11" s="6">
        <v>13.15</v>
      </c>
      <c r="L11" s="6">
        <v>12.4</v>
      </c>
      <c r="M11" s="6">
        <v>10.34</v>
      </c>
      <c r="N11" s="5" t="s">
        <v>218</v>
      </c>
    </row>
    <row r="12" spans="1:14">
      <c r="A12" s="5" t="s">
        <v>323</v>
      </c>
      <c r="B12" s="6">
        <v>1265512.44</v>
      </c>
      <c r="C12" s="6">
        <v>1.42</v>
      </c>
      <c r="D12" s="6">
        <v>1.34</v>
      </c>
      <c r="E12" s="6">
        <v>26.85</v>
      </c>
      <c r="F12" s="6">
        <v>24.31</v>
      </c>
      <c r="G12" s="6">
        <v>183.15</v>
      </c>
      <c r="H12" s="6">
        <v>170.23</v>
      </c>
      <c r="I12" s="6">
        <v>5.91</v>
      </c>
      <c r="J12" s="6">
        <v>3.83</v>
      </c>
      <c r="K12" s="6">
        <v>11.93</v>
      </c>
      <c r="L12" s="6">
        <v>11.08</v>
      </c>
      <c r="M12" s="6">
        <v>10.26</v>
      </c>
      <c r="N12" s="5" t="s">
        <v>218</v>
      </c>
    </row>
    <row r="13" spans="1:14">
      <c r="A13" s="5" t="s">
        <v>324</v>
      </c>
      <c r="B13" s="6">
        <v>1188305.12</v>
      </c>
      <c r="C13" s="6">
        <v>1.33</v>
      </c>
      <c r="D13" s="6">
        <v>1.3</v>
      </c>
      <c r="E13" s="6">
        <v>27.31</v>
      </c>
      <c r="F13" s="6">
        <v>25.2</v>
      </c>
      <c r="G13" s="6">
        <v>164.62</v>
      </c>
      <c r="H13" s="6">
        <v>156.95</v>
      </c>
      <c r="I13" s="6">
        <v>6.13</v>
      </c>
      <c r="J13" s="6">
        <v>3.93</v>
      </c>
      <c r="K13" s="6">
        <v>14.47</v>
      </c>
      <c r="L13" s="6">
        <v>13.75</v>
      </c>
      <c r="M13" s="6">
        <v>10.4</v>
      </c>
      <c r="N13" s="5" t="s">
        <v>218</v>
      </c>
    </row>
    <row r="14" spans="1:14">
      <c r="A14" s="5" t="s">
        <v>325</v>
      </c>
      <c r="B14" s="6">
        <v>1226108.95</v>
      </c>
      <c r="C14" s="6">
        <v>1.39</v>
      </c>
      <c r="D14" s="6">
        <v>1.33</v>
      </c>
      <c r="E14" s="6">
        <v>28.5</v>
      </c>
      <c r="F14" s="6">
        <v>26.33</v>
      </c>
      <c r="G14" s="6">
        <v>178.22</v>
      </c>
      <c r="H14" s="6">
        <v>168.27</v>
      </c>
      <c r="I14" s="6">
        <v>0.81</v>
      </c>
      <c r="J14" s="6">
        <v>0.65</v>
      </c>
      <c r="K14" s="6">
        <v>14.14</v>
      </c>
      <c r="L14" s="6">
        <v>13.29</v>
      </c>
      <c r="M14" s="6">
        <v>10.42</v>
      </c>
      <c r="N14" s="5" t="s">
        <v>218</v>
      </c>
    </row>
    <row r="15" spans="1:14">
      <c r="A15" s="5" t="s">
        <v>326</v>
      </c>
      <c r="B15" s="6">
        <v>1184816.48</v>
      </c>
      <c r="C15" s="6">
        <v>1.49</v>
      </c>
      <c r="D15" s="6">
        <v>1.5</v>
      </c>
      <c r="E15" s="6">
        <v>24.7</v>
      </c>
      <c r="F15" s="6">
        <v>23.23</v>
      </c>
      <c r="G15" s="6">
        <v>163.49</v>
      </c>
      <c r="H15" s="6">
        <v>163.87</v>
      </c>
      <c r="I15" s="6">
        <v>4.57</v>
      </c>
      <c r="J15" s="6">
        <v>2.89</v>
      </c>
      <c r="K15" s="6">
        <v>9.18</v>
      </c>
      <c r="L15" s="6">
        <v>9.15</v>
      </c>
      <c r="M15" s="6">
        <v>10.92</v>
      </c>
      <c r="N15" s="5" t="s">
        <v>218</v>
      </c>
    </row>
    <row r="16" spans="1:14">
      <c r="A16" s="5" t="s">
        <v>327</v>
      </c>
      <c r="B16" s="6">
        <v>1364739.08</v>
      </c>
      <c r="C16" s="6">
        <v>1.76</v>
      </c>
      <c r="D16" s="6">
        <v>1.64</v>
      </c>
      <c r="E16" s="6">
        <v>38.52</v>
      </c>
      <c r="F16" s="6">
        <v>34.64</v>
      </c>
      <c r="G16" s="6">
        <v>214.04</v>
      </c>
      <c r="H16" s="6">
        <v>198.45</v>
      </c>
      <c r="I16" s="6">
        <v>0.12</v>
      </c>
      <c r="J16" s="6">
        <v>0.1</v>
      </c>
      <c r="K16" s="6">
        <v>8.05</v>
      </c>
      <c r="L16" s="6">
        <v>7.51</v>
      </c>
      <c r="M16" s="6">
        <v>10.23</v>
      </c>
      <c r="N16" s="5" t="s">
        <v>218</v>
      </c>
    </row>
    <row r="17" spans="1:14">
      <c r="A17" s="5" t="s">
        <v>328</v>
      </c>
      <c r="B17" s="6">
        <v>1278100.28</v>
      </c>
      <c r="C17" s="6">
        <v>1.47</v>
      </c>
      <c r="D17" s="6">
        <v>1.46</v>
      </c>
      <c r="E17" s="6">
        <v>37.36</v>
      </c>
      <c r="F17" s="6">
        <v>34.95</v>
      </c>
      <c r="G17" s="6">
        <v>179.68</v>
      </c>
      <c r="H17" s="6">
        <v>173.58</v>
      </c>
      <c r="I17" s="6">
        <v>0.61</v>
      </c>
      <c r="J17" s="6">
        <v>0.55</v>
      </c>
      <c r="K17" s="6">
        <v>13.99</v>
      </c>
      <c r="L17" s="6">
        <v>13.48</v>
      </c>
      <c r="M17" s="6">
        <v>10.76</v>
      </c>
      <c r="N17" s="5" t="s">
        <v>218</v>
      </c>
    </row>
    <row r="18" spans="1:14">
      <c r="A18" s="5" t="s">
        <v>329</v>
      </c>
      <c r="B18" s="6">
        <v>1298706.06</v>
      </c>
      <c r="C18" s="6">
        <v>1.24</v>
      </c>
      <c r="D18" s="6">
        <v>1.24</v>
      </c>
      <c r="E18" s="6">
        <v>31.18</v>
      </c>
      <c r="F18" s="6">
        <v>29.31</v>
      </c>
      <c r="G18" s="6">
        <v>185.19</v>
      </c>
      <c r="H18" s="6">
        <v>181.25</v>
      </c>
      <c r="I18" s="6">
        <v>0.18</v>
      </c>
      <c r="J18" s="6">
        <v>0.14</v>
      </c>
      <c r="K18" s="6">
        <v>19.59</v>
      </c>
      <c r="L18" s="6">
        <v>19.4</v>
      </c>
      <c r="M18" s="6">
        <v>10.77</v>
      </c>
      <c r="N18" s="5" t="s">
        <v>218</v>
      </c>
    </row>
    <row r="19" spans="1:14">
      <c r="A19" s="5" t="s">
        <v>330</v>
      </c>
      <c r="B19" s="6">
        <v>1370800.06</v>
      </c>
      <c r="C19" s="6">
        <v>1.33</v>
      </c>
      <c r="D19" s="6">
        <v>1.23</v>
      </c>
      <c r="E19" s="6">
        <v>34.64</v>
      </c>
      <c r="F19" s="6">
        <v>30.63</v>
      </c>
      <c r="G19" s="6">
        <v>223.83</v>
      </c>
      <c r="H19" s="6">
        <v>205.53</v>
      </c>
      <c r="I19" s="6">
        <v>0.12</v>
      </c>
      <c r="J19" s="6">
        <v>0.11</v>
      </c>
      <c r="K19" s="6">
        <v>17.47</v>
      </c>
      <c r="L19" s="6">
        <v>15.98</v>
      </c>
      <c r="M19" s="6">
        <v>10.1</v>
      </c>
      <c r="N19" s="5" t="s">
        <v>218</v>
      </c>
    </row>
    <row r="20" spans="1:14">
      <c r="A20" s="5" t="s">
        <v>331</v>
      </c>
      <c r="B20" s="6">
        <v>1374361.59</v>
      </c>
      <c r="C20" s="6">
        <v>1.43</v>
      </c>
      <c r="D20" s="6">
        <v>1.38</v>
      </c>
      <c r="E20" s="6">
        <v>28.75</v>
      </c>
      <c r="F20" s="6">
        <v>26.06</v>
      </c>
      <c r="G20" s="6">
        <v>194.91</v>
      </c>
      <c r="H20" s="6">
        <v>185.97</v>
      </c>
      <c r="I20" s="6">
        <v>0.17</v>
      </c>
      <c r="J20" s="6">
        <v>0.15</v>
      </c>
      <c r="K20" s="6">
        <v>16.57</v>
      </c>
      <c r="L20" s="6">
        <v>15.51</v>
      </c>
      <c r="M20" s="6">
        <v>10.39</v>
      </c>
      <c r="N20" s="5" t="s">
        <v>218</v>
      </c>
    </row>
    <row r="21" spans="1:14">
      <c r="A21" s="5" t="s">
        <v>332</v>
      </c>
      <c r="B21" s="6">
        <v>1153669.4</v>
      </c>
      <c r="C21" s="6">
        <v>1.34</v>
      </c>
      <c r="D21" s="6">
        <v>1.44</v>
      </c>
      <c r="E21" s="6">
        <v>21.24</v>
      </c>
      <c r="F21" s="6">
        <v>19.34</v>
      </c>
      <c r="G21" s="6">
        <v>141.66</v>
      </c>
      <c r="H21" s="6">
        <v>140.13</v>
      </c>
      <c r="I21" s="6">
        <v>4.74</v>
      </c>
      <c r="J21" s="6">
        <v>3.18</v>
      </c>
      <c r="K21" s="6">
        <v>13</v>
      </c>
      <c r="L21" s="6">
        <v>12.59</v>
      </c>
      <c r="M21" s="6">
        <v>11.17</v>
      </c>
      <c r="N21" s="5" t="s">
        <v>218</v>
      </c>
    </row>
    <row r="22" spans="1:14">
      <c r="A22" s="5" t="s">
        <v>333</v>
      </c>
      <c r="B22" s="6">
        <v>980692.49</v>
      </c>
      <c r="C22" s="6">
        <v>1.27</v>
      </c>
      <c r="D22" s="6">
        <v>1.26</v>
      </c>
      <c r="E22" s="6">
        <v>21.86</v>
      </c>
      <c r="F22" s="6">
        <v>20.19</v>
      </c>
      <c r="G22" s="6">
        <v>169.51</v>
      </c>
      <c r="H22" s="6">
        <v>164.35</v>
      </c>
      <c r="I22" s="6">
        <v>0.24</v>
      </c>
      <c r="J22" s="6">
        <v>0.21</v>
      </c>
      <c r="K22" s="6">
        <v>17.07</v>
      </c>
      <c r="L22" s="6">
        <v>16.32</v>
      </c>
      <c r="M22" s="6">
        <v>11.69</v>
      </c>
      <c r="N22" s="5" t="s">
        <v>218</v>
      </c>
    </row>
    <row r="23" spans="1:14">
      <c r="A23" s="5" t="s">
        <v>334</v>
      </c>
      <c r="B23" s="5" t="s">
        <v>217</v>
      </c>
      <c r="C23" s="5" t="s">
        <v>217</v>
      </c>
      <c r="D23" s="5" t="s">
        <v>217</v>
      </c>
      <c r="E23" s="5" t="s">
        <v>217</v>
      </c>
      <c r="F23" s="5" t="s">
        <v>217</v>
      </c>
      <c r="G23" s="5" t="s">
        <v>217</v>
      </c>
      <c r="H23" s="5" t="s">
        <v>217</v>
      </c>
      <c r="I23" s="5" t="s">
        <v>217</v>
      </c>
      <c r="J23" s="5" t="s">
        <v>217</v>
      </c>
      <c r="K23" s="5" t="s">
        <v>217</v>
      </c>
      <c r="L23" s="5" t="s">
        <v>217</v>
      </c>
      <c r="M23" s="5" t="s">
        <v>217</v>
      </c>
      <c r="N23" s="5" t="s">
        <v>218</v>
      </c>
    </row>
    <row r="24" spans="1:14">
      <c r="A24" s="5" t="s">
        <v>335</v>
      </c>
      <c r="B24" s="5" t="s">
        <v>217</v>
      </c>
      <c r="C24" s="5" t="s">
        <v>217</v>
      </c>
      <c r="D24" s="5" t="s">
        <v>217</v>
      </c>
      <c r="E24" s="5" t="s">
        <v>217</v>
      </c>
      <c r="F24" s="5" t="s">
        <v>217</v>
      </c>
      <c r="G24" s="5" t="s">
        <v>217</v>
      </c>
      <c r="H24" s="5" t="s">
        <v>217</v>
      </c>
      <c r="I24" s="5" t="s">
        <v>217</v>
      </c>
      <c r="J24" s="5" t="s">
        <v>217</v>
      </c>
      <c r="K24" s="5" t="s">
        <v>217</v>
      </c>
      <c r="L24" s="5" t="s">
        <v>217</v>
      </c>
      <c r="M24" s="5" t="s">
        <v>217</v>
      </c>
      <c r="N24" s="5" t="s">
        <v>218</v>
      </c>
    </row>
    <row r="25" spans="1:14">
      <c r="A25" s="5" t="s">
        <v>336</v>
      </c>
      <c r="B25" s="5" t="s">
        <v>217</v>
      </c>
      <c r="C25" s="5" t="s">
        <v>217</v>
      </c>
      <c r="D25" s="5" t="s">
        <v>217</v>
      </c>
      <c r="E25" s="5" t="s">
        <v>217</v>
      </c>
      <c r="F25" s="5" t="s">
        <v>217</v>
      </c>
      <c r="G25" s="5" t="s">
        <v>217</v>
      </c>
      <c r="H25" s="5" t="s">
        <v>217</v>
      </c>
      <c r="I25" s="5" t="s">
        <v>217</v>
      </c>
      <c r="J25" s="5" t="s">
        <v>217</v>
      </c>
      <c r="K25" s="5" t="s">
        <v>217</v>
      </c>
      <c r="L25" s="5" t="s">
        <v>217</v>
      </c>
      <c r="M25" s="5" t="s">
        <v>217</v>
      </c>
      <c r="N25" s="5" t="s">
        <v>218</v>
      </c>
    </row>
    <row r="26" spans="1:14">
      <c r="A26" s="5" t="s">
        <v>337</v>
      </c>
      <c r="B26" s="5" t="s">
        <v>217</v>
      </c>
      <c r="C26" s="5" t="s">
        <v>217</v>
      </c>
      <c r="D26" s="5" t="s">
        <v>217</v>
      </c>
      <c r="E26" s="5" t="s">
        <v>217</v>
      </c>
      <c r="F26" s="5" t="s">
        <v>217</v>
      </c>
      <c r="G26" s="5" t="s">
        <v>217</v>
      </c>
      <c r="H26" s="5" t="s">
        <v>217</v>
      </c>
      <c r="I26" s="5" t="s">
        <v>217</v>
      </c>
      <c r="J26" s="5" t="s">
        <v>217</v>
      </c>
      <c r="K26" s="5" t="s">
        <v>217</v>
      </c>
      <c r="L26" s="5" t="s">
        <v>217</v>
      </c>
      <c r="M26" s="5" t="s">
        <v>217</v>
      </c>
      <c r="N26" s="5" t="s">
        <v>218</v>
      </c>
    </row>
    <row r="27" spans="1:14">
      <c r="A27" s="5" t="s">
        <v>338</v>
      </c>
      <c r="B27" s="5" t="s">
        <v>217</v>
      </c>
      <c r="C27" s="5" t="s">
        <v>217</v>
      </c>
      <c r="D27" s="5" t="s">
        <v>217</v>
      </c>
      <c r="E27" s="5" t="s">
        <v>217</v>
      </c>
      <c r="F27" s="5" t="s">
        <v>217</v>
      </c>
      <c r="G27" s="5" t="s">
        <v>217</v>
      </c>
      <c r="H27" s="5" t="s">
        <v>217</v>
      </c>
      <c r="I27" s="5" t="s">
        <v>217</v>
      </c>
      <c r="J27" s="5" t="s">
        <v>217</v>
      </c>
      <c r="K27" s="5" t="s">
        <v>217</v>
      </c>
      <c r="L27" s="5" t="s">
        <v>217</v>
      </c>
      <c r="M27" s="5" t="s">
        <v>217</v>
      </c>
      <c r="N27" s="5" t="s">
        <v>218</v>
      </c>
    </row>
    <row r="28" spans="1:14">
      <c r="A28" s="5" t="s">
        <v>339</v>
      </c>
      <c r="B28" s="5" t="s">
        <v>217</v>
      </c>
      <c r="C28" s="5" t="s">
        <v>217</v>
      </c>
      <c r="D28" s="5" t="s">
        <v>217</v>
      </c>
      <c r="E28" s="5" t="s">
        <v>217</v>
      </c>
      <c r="F28" s="5" t="s">
        <v>217</v>
      </c>
      <c r="G28" s="5" t="s">
        <v>217</v>
      </c>
      <c r="H28" s="5" t="s">
        <v>217</v>
      </c>
      <c r="I28" s="5" t="s">
        <v>217</v>
      </c>
      <c r="J28" s="5" t="s">
        <v>217</v>
      </c>
      <c r="K28" s="5" t="s">
        <v>217</v>
      </c>
      <c r="L28" s="5" t="s">
        <v>217</v>
      </c>
      <c r="M28" s="5" t="s">
        <v>217</v>
      </c>
      <c r="N28" s="5" t="s">
        <v>218</v>
      </c>
    </row>
    <row r="29" spans="1:14">
      <c r="A29" s="5" t="s">
        <v>340</v>
      </c>
      <c r="B29" s="5" t="s">
        <v>217</v>
      </c>
      <c r="C29" s="5" t="s">
        <v>217</v>
      </c>
      <c r="D29" s="5" t="s">
        <v>217</v>
      </c>
      <c r="E29" s="5" t="s">
        <v>217</v>
      </c>
      <c r="F29" s="5" t="s">
        <v>217</v>
      </c>
      <c r="G29" s="5" t="s">
        <v>217</v>
      </c>
      <c r="H29" s="5" t="s">
        <v>217</v>
      </c>
      <c r="I29" s="5" t="s">
        <v>217</v>
      </c>
      <c r="J29" s="5" t="s">
        <v>217</v>
      </c>
      <c r="K29" s="5" t="s">
        <v>217</v>
      </c>
      <c r="L29" s="5" t="s">
        <v>217</v>
      </c>
      <c r="M29" s="5" t="s">
        <v>217</v>
      </c>
      <c r="N29" s="5" t="s">
        <v>218</v>
      </c>
    </row>
    <row r="30" spans="1:14">
      <c r="A30" s="5" t="s">
        <v>341</v>
      </c>
      <c r="B30" s="5" t="s">
        <v>217</v>
      </c>
      <c r="C30" s="5" t="s">
        <v>217</v>
      </c>
      <c r="D30" s="5" t="s">
        <v>217</v>
      </c>
      <c r="E30" s="5" t="s">
        <v>217</v>
      </c>
      <c r="F30" s="5" t="s">
        <v>217</v>
      </c>
      <c r="G30" s="5" t="s">
        <v>217</v>
      </c>
      <c r="H30" s="5" t="s">
        <v>217</v>
      </c>
      <c r="I30" s="5" t="s">
        <v>217</v>
      </c>
      <c r="J30" s="5" t="s">
        <v>217</v>
      </c>
      <c r="K30" s="5" t="s">
        <v>217</v>
      </c>
      <c r="L30" s="5" t="s">
        <v>217</v>
      </c>
      <c r="M30" s="5" t="s">
        <v>217</v>
      </c>
      <c r="N30" s="5" t="s">
        <v>218</v>
      </c>
    </row>
    <row r="31" spans="1:14">
      <c r="A31" s="5" t="s">
        <v>342</v>
      </c>
      <c r="B31" s="5" t="s">
        <v>217</v>
      </c>
      <c r="C31" s="5" t="s">
        <v>217</v>
      </c>
      <c r="D31" s="5" t="s">
        <v>217</v>
      </c>
      <c r="E31" s="5" t="s">
        <v>217</v>
      </c>
      <c r="F31" s="5" t="s">
        <v>217</v>
      </c>
      <c r="G31" s="5" t="s">
        <v>217</v>
      </c>
      <c r="H31" s="5" t="s">
        <v>217</v>
      </c>
      <c r="I31" s="5" t="s">
        <v>217</v>
      </c>
      <c r="J31" s="5" t="s">
        <v>217</v>
      </c>
      <c r="K31" s="5" t="s">
        <v>217</v>
      </c>
      <c r="L31" s="5" t="s">
        <v>217</v>
      </c>
      <c r="M31" s="5" t="s">
        <v>217</v>
      </c>
      <c r="N31" s="5" t="s">
        <v>218</v>
      </c>
    </row>
    <row r="32" spans="1:14">
      <c r="A32" s="5" t="s">
        <v>343</v>
      </c>
      <c r="B32" s="5" t="s">
        <v>217</v>
      </c>
      <c r="C32" s="5" t="s">
        <v>217</v>
      </c>
      <c r="D32" s="5" t="s">
        <v>217</v>
      </c>
      <c r="E32" s="5" t="s">
        <v>217</v>
      </c>
      <c r="F32" s="5" t="s">
        <v>217</v>
      </c>
      <c r="G32" s="5" t="s">
        <v>217</v>
      </c>
      <c r="H32" s="5" t="s">
        <v>217</v>
      </c>
      <c r="I32" s="5" t="s">
        <v>217</v>
      </c>
      <c r="J32" s="5" t="s">
        <v>217</v>
      </c>
      <c r="K32" s="5" t="s">
        <v>217</v>
      </c>
      <c r="L32" s="5" t="s">
        <v>217</v>
      </c>
      <c r="M32" s="5" t="s">
        <v>217</v>
      </c>
      <c r="N32" s="5" t="s">
        <v>218</v>
      </c>
    </row>
    <row r="33" spans="1:14">
      <c r="A33" s="5" t="s">
        <v>344</v>
      </c>
      <c r="B33" s="6">
        <v>1306211.72</v>
      </c>
      <c r="C33" s="6">
        <v>1.2</v>
      </c>
      <c r="D33" s="6">
        <v>1.08</v>
      </c>
      <c r="E33" s="6">
        <v>34.35</v>
      </c>
      <c r="F33" s="6">
        <v>29.35</v>
      </c>
      <c r="G33" s="6">
        <v>199.08</v>
      </c>
      <c r="H33" s="6">
        <v>177.52</v>
      </c>
      <c r="I33" s="6">
        <v>6.68</v>
      </c>
      <c r="J33" s="6">
        <v>4.76</v>
      </c>
      <c r="K33" s="6">
        <v>8.28</v>
      </c>
      <c r="L33" s="6">
        <v>7.35</v>
      </c>
      <c r="M33" s="6">
        <v>9.69</v>
      </c>
      <c r="N33" s="5" t="s">
        <v>218</v>
      </c>
    </row>
    <row r="34" spans="1:14">
      <c r="A34" s="5" t="s">
        <v>345</v>
      </c>
      <c r="B34" s="6">
        <v>1305136.76</v>
      </c>
      <c r="C34" s="6">
        <v>1.12</v>
      </c>
      <c r="D34" s="6">
        <v>1.02</v>
      </c>
      <c r="E34" s="6">
        <v>38.05</v>
      </c>
      <c r="F34" s="6">
        <v>33.86</v>
      </c>
      <c r="G34" s="6">
        <v>194.91</v>
      </c>
      <c r="H34" s="6">
        <v>175.74</v>
      </c>
      <c r="I34" s="6">
        <v>1.26</v>
      </c>
      <c r="J34" s="6">
        <v>0.96</v>
      </c>
      <c r="K34" s="6">
        <v>12.29</v>
      </c>
      <c r="L34" s="6">
        <v>11.13</v>
      </c>
      <c r="M34" s="6">
        <v>9.86</v>
      </c>
      <c r="N34" s="5" t="s">
        <v>218</v>
      </c>
    </row>
    <row r="35" spans="1:14">
      <c r="A35" s="5" t="s">
        <v>250</v>
      </c>
      <c r="B35" s="7">
        <f t="shared" ref="B35:M35" si="0">MAX(B5:B34)</f>
        <v>1374361.59</v>
      </c>
      <c r="C35" s="7">
        <f t="shared" si="0"/>
        <v>1.76</v>
      </c>
      <c r="D35" s="7">
        <f t="shared" si="0"/>
        <v>1.64</v>
      </c>
      <c r="E35" s="7">
        <f t="shared" si="0"/>
        <v>38.52</v>
      </c>
      <c r="F35" s="7">
        <f t="shared" si="0"/>
        <v>34.95</v>
      </c>
      <c r="G35" s="7">
        <f t="shared" si="0"/>
        <v>223.83</v>
      </c>
      <c r="H35" s="7">
        <f t="shared" si="0"/>
        <v>205.53</v>
      </c>
      <c r="I35" s="7">
        <f t="shared" si="0"/>
        <v>6.68</v>
      </c>
      <c r="J35" s="7">
        <f t="shared" si="0"/>
        <v>4.76</v>
      </c>
      <c r="K35" s="7">
        <f t="shared" si="0"/>
        <v>19.59</v>
      </c>
      <c r="L35" s="7">
        <f t="shared" si="0"/>
        <v>19.4</v>
      </c>
      <c r="M35" s="7">
        <f t="shared" si="0"/>
        <v>11.69</v>
      </c>
      <c r="N35" s="5"/>
    </row>
    <row r="36" spans="1:14">
      <c r="A36" s="5" t="s">
        <v>249</v>
      </c>
      <c r="B36" s="7">
        <f t="shared" ref="B36:M36" si="1">MIN(B5:B34)</f>
        <v>980692.49</v>
      </c>
      <c r="C36" s="7">
        <f t="shared" si="1"/>
        <v>1.12</v>
      </c>
      <c r="D36" s="7">
        <f t="shared" si="1"/>
        <v>1.02</v>
      </c>
      <c r="E36" s="7">
        <f t="shared" si="1"/>
        <v>21.24</v>
      </c>
      <c r="F36" s="7">
        <f t="shared" si="1"/>
        <v>19.34</v>
      </c>
      <c r="G36" s="7">
        <f t="shared" si="1"/>
        <v>141.66</v>
      </c>
      <c r="H36" s="7">
        <f t="shared" si="1"/>
        <v>140.13</v>
      </c>
      <c r="I36" s="7">
        <f t="shared" si="1"/>
        <v>0.1</v>
      </c>
      <c r="J36" s="7">
        <f t="shared" si="1"/>
        <v>0.09</v>
      </c>
      <c r="K36" s="7">
        <f t="shared" si="1"/>
        <v>8.05</v>
      </c>
      <c r="L36" s="7">
        <f t="shared" si="1"/>
        <v>7.35</v>
      </c>
      <c r="M36" s="7">
        <f t="shared" si="1"/>
        <v>9.69</v>
      </c>
      <c r="N36" s="5"/>
    </row>
    <row r="37" spans="1:14">
      <c r="A37" s="5" t="s">
        <v>251</v>
      </c>
      <c r="B37" s="7">
        <f t="shared" ref="B37:M37" si="2">AVERAGE(B5:B34)</f>
        <v>1269756.881</v>
      </c>
      <c r="C37" s="7">
        <f t="shared" si="2"/>
        <v>1.3995</v>
      </c>
      <c r="D37" s="7">
        <f t="shared" si="2"/>
        <v>1.355</v>
      </c>
      <c r="E37" s="7">
        <f t="shared" si="2"/>
        <v>29.9345</v>
      </c>
      <c r="F37" s="7">
        <f t="shared" si="2"/>
        <v>27.364</v>
      </c>
      <c r="G37" s="7">
        <f t="shared" si="2"/>
        <v>183.0205</v>
      </c>
      <c r="H37" s="7">
        <f t="shared" si="2"/>
        <v>173.53</v>
      </c>
      <c r="I37" s="7">
        <f t="shared" si="2"/>
        <v>1.976</v>
      </c>
      <c r="J37" s="7">
        <f t="shared" si="2"/>
        <v>1.343</v>
      </c>
      <c r="K37" s="7">
        <f t="shared" si="2"/>
        <v>12.6595</v>
      </c>
      <c r="L37" s="7">
        <f t="shared" si="2"/>
        <v>12.0135</v>
      </c>
      <c r="M37" s="7">
        <f t="shared" si="2"/>
        <v>10.519</v>
      </c>
      <c r="N37" s="5"/>
    </row>
  </sheetData>
  <mergeCells count="16">
    <mergeCell ref="A1:J1"/>
    <mergeCell ref="A2:N2"/>
    <mergeCell ref="A3:A4"/>
    <mergeCell ref="B3:B4"/>
    <mergeCell ref="C3:C4"/>
    <mergeCell ref="D3:D4"/>
    <mergeCell ref="E3:E4"/>
    <mergeCell ref="F3:F4"/>
    <mergeCell ref="G3:G4"/>
    <mergeCell ref="H3:H4"/>
    <mergeCell ref="I3:I4"/>
    <mergeCell ref="J3:J4"/>
    <mergeCell ref="K3:K4"/>
    <mergeCell ref="L3:L4"/>
    <mergeCell ref="M3:M4"/>
    <mergeCell ref="N3:N4"/>
  </mergeCell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43"/>
  <sheetViews>
    <sheetView zoomScale="120" zoomScaleNormal="120" topLeftCell="A9" workbookViewId="0">
      <selection activeCell="B5" sqref="B5:B10"/>
    </sheetView>
  </sheetViews>
  <sheetFormatPr defaultColWidth="9" defaultRowHeight="14"/>
  <cols>
    <col min="1" max="1" width="15.5833333333333" style="1" customWidth="1"/>
    <col min="2" max="2" width="7.5" style="1" customWidth="1"/>
    <col min="3" max="3" width="8.25" style="1" customWidth="1"/>
    <col min="4" max="13" width="7.5" style="1" customWidth="1"/>
    <col min="14" max="14" width="15.5833333333333" style="1" customWidth="1"/>
    <col min="15" max="15" width="9" style="1"/>
    <col min="16" max="16" width="13.8333333333333" style="1" customWidth="1"/>
    <col min="17" max="17" width="11.5" style="1" customWidth="1"/>
    <col min="18" max="18" width="11.3333333333333" style="1" customWidth="1"/>
    <col min="19" max="19" width="11.0833333333333" style="1" customWidth="1"/>
    <col min="20" max="16384" width="9" style="1"/>
  </cols>
  <sheetData>
    <row r="1" ht="15" spans="1:10">
      <c r="A1" s="2" t="s">
        <v>200</v>
      </c>
      <c r="B1" s="2"/>
      <c r="C1" s="2"/>
      <c r="D1" s="2"/>
      <c r="E1" s="2"/>
      <c r="F1" s="2"/>
      <c r="G1" s="2"/>
      <c r="H1" s="2"/>
      <c r="I1" s="2"/>
      <c r="J1" s="2"/>
    </row>
    <row r="2" spans="1:14">
      <c r="A2" s="3" t="s">
        <v>346</v>
      </c>
      <c r="B2" s="3"/>
      <c r="C2" s="3"/>
      <c r="D2" s="3"/>
      <c r="E2" s="3"/>
      <c r="F2" s="3"/>
      <c r="G2" s="3"/>
      <c r="H2" s="3"/>
      <c r="I2" s="3"/>
      <c r="J2" s="3"/>
      <c r="K2" s="3"/>
      <c r="L2" s="3"/>
      <c r="M2" s="3"/>
      <c r="N2" s="3"/>
    </row>
    <row r="3" spans="1:14">
      <c r="A3" s="4" t="s">
        <v>202</v>
      </c>
      <c r="B3" s="4" t="s">
        <v>203</v>
      </c>
      <c r="C3" s="4" t="s">
        <v>204</v>
      </c>
      <c r="D3" s="4" t="s">
        <v>205</v>
      </c>
      <c r="E3" s="4" t="s">
        <v>206</v>
      </c>
      <c r="F3" s="4" t="s">
        <v>207</v>
      </c>
      <c r="G3" s="4" t="s">
        <v>208</v>
      </c>
      <c r="H3" s="4" t="s">
        <v>209</v>
      </c>
      <c r="I3" s="4" t="s">
        <v>210</v>
      </c>
      <c r="J3" s="4" t="s">
        <v>211</v>
      </c>
      <c r="K3" s="4" t="s">
        <v>212</v>
      </c>
      <c r="L3" s="4" t="s">
        <v>213</v>
      </c>
      <c r="M3" s="4" t="s">
        <v>214</v>
      </c>
      <c r="N3" s="4" t="s">
        <v>215</v>
      </c>
    </row>
    <row r="4" ht="30" customHeight="1" spans="1:14">
      <c r="A4" s="4"/>
      <c r="B4" s="4"/>
      <c r="C4" s="4"/>
      <c r="D4" s="4"/>
      <c r="E4" s="4"/>
      <c r="F4" s="4"/>
      <c r="G4" s="4"/>
      <c r="H4" s="4"/>
      <c r="I4" s="4"/>
      <c r="J4" s="4"/>
      <c r="K4" s="4"/>
      <c r="L4" s="4"/>
      <c r="M4" s="4"/>
      <c r="N4" s="4"/>
    </row>
    <row r="5" spans="1:14">
      <c r="A5" s="5" t="s">
        <v>347</v>
      </c>
      <c r="B5" s="6">
        <v>1209016.33</v>
      </c>
      <c r="C5" s="6">
        <v>1.88</v>
      </c>
      <c r="D5" s="6">
        <v>1.72</v>
      </c>
      <c r="E5" s="6">
        <v>40.17</v>
      </c>
      <c r="F5" s="6">
        <v>31.78</v>
      </c>
      <c r="G5" s="6">
        <v>212.15</v>
      </c>
      <c r="H5" s="6">
        <v>186.31</v>
      </c>
      <c r="I5" s="6">
        <v>7.81</v>
      </c>
      <c r="J5" s="6">
        <v>4.8</v>
      </c>
      <c r="K5" s="6">
        <v>12.27</v>
      </c>
      <c r="L5" s="6">
        <v>10.63</v>
      </c>
      <c r="M5" s="6">
        <v>9.68</v>
      </c>
      <c r="N5" s="5" t="s">
        <v>218</v>
      </c>
    </row>
    <row r="6" spans="1:14">
      <c r="A6" s="5" t="s">
        <v>348</v>
      </c>
      <c r="B6" s="6">
        <v>1209322.05</v>
      </c>
      <c r="C6" s="6">
        <v>1.68</v>
      </c>
      <c r="D6" s="6">
        <v>1.58</v>
      </c>
      <c r="E6" s="6">
        <v>37.34</v>
      </c>
      <c r="F6" s="6">
        <v>31.56</v>
      </c>
      <c r="G6" s="6">
        <v>203.13</v>
      </c>
      <c r="H6" s="6">
        <v>184.6</v>
      </c>
      <c r="I6" s="6">
        <v>4.19</v>
      </c>
      <c r="J6" s="6">
        <v>2.7</v>
      </c>
      <c r="K6" s="6">
        <v>13.65</v>
      </c>
      <c r="L6" s="6">
        <v>12.42</v>
      </c>
      <c r="M6" s="6">
        <v>10.06</v>
      </c>
      <c r="N6" s="5" t="s">
        <v>218</v>
      </c>
    </row>
    <row r="7" spans="1:14">
      <c r="A7" s="5" t="s">
        <v>349</v>
      </c>
      <c r="B7" s="6">
        <v>1186181.49</v>
      </c>
      <c r="C7" s="6">
        <v>1.56</v>
      </c>
      <c r="D7" s="6">
        <v>1.46</v>
      </c>
      <c r="E7" s="6">
        <v>35.74</v>
      </c>
      <c r="F7" s="6">
        <v>29.55</v>
      </c>
      <c r="G7" s="6">
        <v>211.33</v>
      </c>
      <c r="H7" s="6">
        <v>193.38</v>
      </c>
      <c r="I7" s="6">
        <v>2.98</v>
      </c>
      <c r="J7" s="6">
        <v>2.11</v>
      </c>
      <c r="K7" s="6">
        <v>13.25</v>
      </c>
      <c r="L7" s="6">
        <v>12.19</v>
      </c>
      <c r="M7" s="6">
        <v>10.12</v>
      </c>
      <c r="N7" s="5" t="s">
        <v>218</v>
      </c>
    </row>
    <row r="8" spans="1:14">
      <c r="A8" s="5" t="s">
        <v>350</v>
      </c>
      <c r="B8" s="6">
        <v>1202008.04</v>
      </c>
      <c r="C8" s="6">
        <v>1.62</v>
      </c>
      <c r="D8" s="6">
        <v>1.44</v>
      </c>
      <c r="E8" s="6">
        <v>36.94</v>
      </c>
      <c r="F8" s="6">
        <v>29.47</v>
      </c>
      <c r="G8" s="6">
        <v>228.81</v>
      </c>
      <c r="H8" s="6">
        <v>198.17</v>
      </c>
      <c r="I8" s="6">
        <v>2.56</v>
      </c>
      <c r="J8" s="6">
        <v>1.8</v>
      </c>
      <c r="K8" s="6">
        <v>13.25</v>
      </c>
      <c r="L8" s="6">
        <v>11.5</v>
      </c>
      <c r="M8" s="6">
        <v>9.49</v>
      </c>
      <c r="N8" s="5" t="s">
        <v>218</v>
      </c>
    </row>
    <row r="9" spans="1:14">
      <c r="A9" s="5" t="s">
        <v>351</v>
      </c>
      <c r="B9" s="6">
        <v>1222831.42</v>
      </c>
      <c r="C9" s="6">
        <v>1.57</v>
      </c>
      <c r="D9" s="6">
        <v>1.37</v>
      </c>
      <c r="E9" s="6">
        <v>37.43</v>
      </c>
      <c r="F9" s="6">
        <v>28.66</v>
      </c>
      <c r="G9" s="6">
        <v>230.23</v>
      </c>
      <c r="H9" s="6">
        <v>189.08</v>
      </c>
      <c r="I9" s="6">
        <v>5.69</v>
      </c>
      <c r="J9" s="6">
        <v>3.61</v>
      </c>
      <c r="K9" s="6">
        <v>13.55</v>
      </c>
      <c r="L9" s="6">
        <v>11.2</v>
      </c>
      <c r="M9" s="6">
        <v>9.02</v>
      </c>
      <c r="N9" s="5" t="s">
        <v>218</v>
      </c>
    </row>
    <row r="10" spans="1:14">
      <c r="A10" s="5" t="s">
        <v>352</v>
      </c>
      <c r="B10" s="6">
        <v>1198523.33</v>
      </c>
      <c r="C10" s="6">
        <v>1.57</v>
      </c>
      <c r="D10" s="6">
        <v>1.23</v>
      </c>
      <c r="E10" s="6">
        <v>39.82</v>
      </c>
      <c r="F10" s="6">
        <v>29.88</v>
      </c>
      <c r="G10" s="6">
        <v>260.24</v>
      </c>
      <c r="H10" s="6">
        <v>203.46</v>
      </c>
      <c r="I10" s="6">
        <v>3.14</v>
      </c>
      <c r="J10" s="6">
        <v>2.05</v>
      </c>
      <c r="K10" s="6">
        <v>19.18</v>
      </c>
      <c r="L10" s="6">
        <v>14.97</v>
      </c>
      <c r="M10" s="6">
        <v>8.19</v>
      </c>
      <c r="N10" s="5" t="s">
        <v>218</v>
      </c>
    </row>
    <row r="11" spans="1:14">
      <c r="A11" s="5" t="s">
        <v>353</v>
      </c>
      <c r="B11" s="6">
        <v>1214774.2</v>
      </c>
      <c r="C11" s="6">
        <v>1.39</v>
      </c>
      <c r="D11" s="6">
        <v>1.16</v>
      </c>
      <c r="E11" s="6">
        <v>41.67</v>
      </c>
      <c r="F11" s="6">
        <v>33.16</v>
      </c>
      <c r="G11" s="6">
        <v>242.89</v>
      </c>
      <c r="H11" s="6">
        <v>196.51</v>
      </c>
      <c r="I11" s="6">
        <v>1.3</v>
      </c>
      <c r="J11" s="6">
        <v>0.89</v>
      </c>
      <c r="K11" s="6">
        <v>27.92</v>
      </c>
      <c r="L11" s="6">
        <v>22.73</v>
      </c>
      <c r="M11" s="6">
        <v>8.61</v>
      </c>
      <c r="N11" s="5" t="s">
        <v>218</v>
      </c>
    </row>
    <row r="12" spans="1:14">
      <c r="A12" s="5" t="s">
        <v>354</v>
      </c>
      <c r="B12" s="6">
        <v>1204566.67</v>
      </c>
      <c r="C12" s="6">
        <v>1.57</v>
      </c>
      <c r="D12" s="6">
        <v>1.25</v>
      </c>
      <c r="E12" s="6">
        <v>36.93</v>
      </c>
      <c r="F12" s="6">
        <v>28.25</v>
      </c>
      <c r="G12" s="6">
        <v>234.9</v>
      </c>
      <c r="H12" s="6">
        <v>185.12</v>
      </c>
      <c r="I12" s="6">
        <v>1.86</v>
      </c>
      <c r="J12" s="6">
        <v>1.28</v>
      </c>
      <c r="K12" s="6">
        <v>16.65</v>
      </c>
      <c r="L12" s="6">
        <v>13.12</v>
      </c>
      <c r="M12" s="6">
        <v>8.35</v>
      </c>
      <c r="N12" s="5" t="s">
        <v>218</v>
      </c>
    </row>
    <row r="13" spans="1:14">
      <c r="A13" s="5" t="s">
        <v>355</v>
      </c>
      <c r="B13" s="6">
        <v>1271625.84</v>
      </c>
      <c r="C13" s="6">
        <v>1.49</v>
      </c>
      <c r="D13" s="6">
        <v>1.25</v>
      </c>
      <c r="E13" s="6">
        <v>31.85</v>
      </c>
      <c r="F13" s="6">
        <v>26.12</v>
      </c>
      <c r="G13" s="6">
        <v>223.59</v>
      </c>
      <c r="H13" s="6">
        <v>185.79</v>
      </c>
      <c r="I13" s="6">
        <v>0.16</v>
      </c>
      <c r="J13" s="6">
        <v>0.13</v>
      </c>
      <c r="K13" s="6">
        <v>18.45</v>
      </c>
      <c r="L13" s="6">
        <v>15.35</v>
      </c>
      <c r="M13" s="6">
        <v>8.97</v>
      </c>
      <c r="N13" s="5" t="s">
        <v>218</v>
      </c>
    </row>
    <row r="14" spans="1:14">
      <c r="A14" s="5" t="s">
        <v>356</v>
      </c>
      <c r="B14" s="6">
        <v>1282705</v>
      </c>
      <c r="C14" s="6">
        <v>1.32</v>
      </c>
      <c r="D14" s="6">
        <v>1.2</v>
      </c>
      <c r="E14" s="6">
        <v>40.42</v>
      </c>
      <c r="F14" s="6">
        <v>35.38</v>
      </c>
      <c r="G14" s="6">
        <v>213.69</v>
      </c>
      <c r="H14" s="6">
        <v>190.47</v>
      </c>
      <c r="I14" s="6">
        <v>1.68</v>
      </c>
      <c r="J14" s="6">
        <v>1.15</v>
      </c>
      <c r="K14" s="6">
        <v>27.48</v>
      </c>
      <c r="L14" s="6">
        <v>25</v>
      </c>
      <c r="M14" s="6">
        <v>9.89</v>
      </c>
      <c r="N14" s="5" t="s">
        <v>218</v>
      </c>
    </row>
    <row r="15" spans="1:14">
      <c r="A15" s="5" t="s">
        <v>357</v>
      </c>
      <c r="B15" s="6">
        <v>1270836.57</v>
      </c>
      <c r="C15" s="6">
        <v>1.5</v>
      </c>
      <c r="D15" s="6">
        <v>1.41</v>
      </c>
      <c r="E15" s="6">
        <v>32.25</v>
      </c>
      <c r="F15" s="6">
        <v>28.97</v>
      </c>
      <c r="G15" s="6">
        <v>183.2</v>
      </c>
      <c r="H15" s="6">
        <v>170.27</v>
      </c>
      <c r="I15" s="6">
        <v>4.35</v>
      </c>
      <c r="J15" s="6">
        <v>2.72</v>
      </c>
      <c r="K15" s="6">
        <v>19.33</v>
      </c>
      <c r="L15" s="6">
        <v>18.24</v>
      </c>
      <c r="M15" s="6">
        <v>10.33</v>
      </c>
      <c r="N15" s="5" t="s">
        <v>218</v>
      </c>
    </row>
    <row r="16" spans="1:14">
      <c r="A16" s="5" t="s">
        <v>358</v>
      </c>
      <c r="B16" s="6">
        <v>1302760.22</v>
      </c>
      <c r="C16" s="6">
        <v>1.79</v>
      </c>
      <c r="D16" s="6">
        <v>1.88</v>
      </c>
      <c r="E16" s="6">
        <v>29.58</v>
      </c>
      <c r="F16" s="6">
        <v>27.34</v>
      </c>
      <c r="G16" s="6">
        <v>154.15</v>
      </c>
      <c r="H16" s="6">
        <v>150.67</v>
      </c>
      <c r="I16" s="6">
        <v>0.34</v>
      </c>
      <c r="J16" s="6">
        <v>0.25</v>
      </c>
      <c r="K16" s="6">
        <v>14.63</v>
      </c>
      <c r="L16" s="6">
        <v>14.11</v>
      </c>
      <c r="M16" s="6">
        <v>10.81</v>
      </c>
      <c r="N16" s="5" t="s">
        <v>218</v>
      </c>
    </row>
    <row r="17" spans="1:14">
      <c r="A17" s="5" t="s">
        <v>359</v>
      </c>
      <c r="B17" s="6">
        <v>1229116.55</v>
      </c>
      <c r="C17" s="6">
        <v>1.18</v>
      </c>
      <c r="D17" s="6">
        <v>1.24</v>
      </c>
      <c r="E17" s="6">
        <v>23.33</v>
      </c>
      <c r="F17" s="6">
        <v>22.73</v>
      </c>
      <c r="G17" s="6">
        <v>127.34</v>
      </c>
      <c r="H17" s="6">
        <v>126.95</v>
      </c>
      <c r="I17" s="6">
        <v>0.58</v>
      </c>
      <c r="J17" s="6">
        <v>0.45</v>
      </c>
      <c r="K17" s="6">
        <v>11.89</v>
      </c>
      <c r="L17" s="6">
        <v>12.11</v>
      </c>
      <c r="M17" s="6">
        <v>11.16</v>
      </c>
      <c r="N17" s="5" t="s">
        <v>218</v>
      </c>
    </row>
    <row r="18" spans="1:14">
      <c r="A18" s="5" t="s">
        <v>360</v>
      </c>
      <c r="B18" s="6">
        <v>1206533.1</v>
      </c>
      <c r="C18" s="6">
        <v>1.35</v>
      </c>
      <c r="D18" s="6">
        <v>1.35</v>
      </c>
      <c r="E18" s="6">
        <v>28.61</v>
      </c>
      <c r="F18" s="6">
        <v>26.82</v>
      </c>
      <c r="G18" s="6">
        <v>177.54</v>
      </c>
      <c r="H18" s="6">
        <v>172.84</v>
      </c>
      <c r="I18" s="6">
        <v>0.25</v>
      </c>
      <c r="J18" s="6">
        <v>0.25</v>
      </c>
      <c r="K18" s="6">
        <v>12.41</v>
      </c>
      <c r="L18" s="6">
        <v>12.13</v>
      </c>
      <c r="M18" s="6">
        <v>10.84</v>
      </c>
      <c r="N18" s="5" t="s">
        <v>218</v>
      </c>
    </row>
    <row r="19" spans="1:14">
      <c r="A19" s="5" t="s">
        <v>361</v>
      </c>
      <c r="B19" s="6">
        <v>1239254.14</v>
      </c>
      <c r="C19" s="6">
        <v>1.18</v>
      </c>
      <c r="D19" s="6">
        <v>1.16</v>
      </c>
      <c r="E19" s="6">
        <v>34.79</v>
      </c>
      <c r="F19" s="6">
        <v>32.03</v>
      </c>
      <c r="G19" s="6">
        <v>186.09</v>
      </c>
      <c r="H19" s="6">
        <v>174.93</v>
      </c>
      <c r="I19" s="6">
        <v>0.13</v>
      </c>
      <c r="J19" s="6">
        <v>0.12</v>
      </c>
      <c r="K19" s="6">
        <v>19.89</v>
      </c>
      <c r="L19" s="6">
        <v>19.19</v>
      </c>
      <c r="M19" s="6">
        <v>10.59</v>
      </c>
      <c r="N19" s="5" t="s">
        <v>218</v>
      </c>
    </row>
    <row r="20" spans="1:14">
      <c r="A20" s="5" t="s">
        <v>362</v>
      </c>
      <c r="B20" s="6">
        <v>1223125.2</v>
      </c>
      <c r="C20" s="6">
        <v>1.31</v>
      </c>
      <c r="D20" s="6">
        <v>1.15</v>
      </c>
      <c r="E20" s="6">
        <v>37.3</v>
      </c>
      <c r="F20" s="6">
        <v>30.67</v>
      </c>
      <c r="G20" s="6">
        <v>197.84</v>
      </c>
      <c r="H20" s="6">
        <v>170.65</v>
      </c>
      <c r="I20" s="6">
        <v>0.4</v>
      </c>
      <c r="J20" s="6">
        <v>0.28</v>
      </c>
      <c r="K20" s="6">
        <v>15.18</v>
      </c>
      <c r="L20" s="6">
        <v>13.2</v>
      </c>
      <c r="M20" s="6">
        <v>9.51</v>
      </c>
      <c r="N20" s="5" t="s">
        <v>218</v>
      </c>
    </row>
    <row r="21" spans="1:14">
      <c r="A21" s="5" t="s">
        <v>363</v>
      </c>
      <c r="B21" s="6">
        <v>1216407.53</v>
      </c>
      <c r="C21" s="6">
        <v>1.27</v>
      </c>
      <c r="D21" s="6">
        <v>1.27</v>
      </c>
      <c r="E21" s="6">
        <v>24.92</v>
      </c>
      <c r="F21" s="6">
        <v>23.59</v>
      </c>
      <c r="G21" s="6">
        <v>152.42</v>
      </c>
      <c r="H21" s="6">
        <v>148.72</v>
      </c>
      <c r="I21" s="6">
        <v>0.3</v>
      </c>
      <c r="J21" s="6">
        <v>0.29</v>
      </c>
      <c r="K21" s="6">
        <v>18.34</v>
      </c>
      <c r="L21" s="6">
        <v>17.92</v>
      </c>
      <c r="M21" s="6">
        <v>10.79</v>
      </c>
      <c r="N21" s="5" t="s">
        <v>218</v>
      </c>
    </row>
    <row r="22" spans="1:14">
      <c r="A22" s="5" t="s">
        <v>364</v>
      </c>
      <c r="B22" s="6">
        <v>1118320.72</v>
      </c>
      <c r="C22" s="6">
        <v>1.11</v>
      </c>
      <c r="D22" s="6">
        <v>1.18</v>
      </c>
      <c r="E22" s="6">
        <v>29.49</v>
      </c>
      <c r="F22" s="6">
        <v>29.36</v>
      </c>
      <c r="G22" s="6">
        <v>153.22</v>
      </c>
      <c r="H22" s="6">
        <v>162.06</v>
      </c>
      <c r="I22" s="6">
        <v>0.44</v>
      </c>
      <c r="J22" s="6">
        <v>0.39</v>
      </c>
      <c r="K22" s="6">
        <v>16.81</v>
      </c>
      <c r="L22" s="6">
        <v>17.46</v>
      </c>
      <c r="M22" s="6">
        <v>11.44</v>
      </c>
      <c r="N22" s="5" t="s">
        <v>218</v>
      </c>
    </row>
    <row r="23" spans="1:14">
      <c r="A23" s="5" t="s">
        <v>365</v>
      </c>
      <c r="B23" s="6">
        <v>1122486.07</v>
      </c>
      <c r="C23" s="6">
        <v>1.23</v>
      </c>
      <c r="D23" s="6">
        <v>1.12</v>
      </c>
      <c r="E23" s="6">
        <v>30.52</v>
      </c>
      <c r="F23" s="6">
        <v>26.12</v>
      </c>
      <c r="G23" s="6">
        <v>182.81</v>
      </c>
      <c r="H23" s="6">
        <v>162.82</v>
      </c>
      <c r="I23" s="6">
        <v>0.63</v>
      </c>
      <c r="J23" s="6">
        <v>0.44</v>
      </c>
      <c r="K23" s="6">
        <v>15.36</v>
      </c>
      <c r="L23" s="6">
        <v>13.73</v>
      </c>
      <c r="M23" s="6">
        <v>9.86</v>
      </c>
      <c r="N23" s="5" t="s">
        <v>218</v>
      </c>
    </row>
    <row r="24" spans="1:14">
      <c r="A24" s="5" t="s">
        <v>366</v>
      </c>
      <c r="B24" s="5" t="s">
        <v>217</v>
      </c>
      <c r="C24" s="5" t="s">
        <v>217</v>
      </c>
      <c r="D24" s="5" t="s">
        <v>217</v>
      </c>
      <c r="E24" s="5" t="s">
        <v>217</v>
      </c>
      <c r="F24" s="5" t="s">
        <v>217</v>
      </c>
      <c r="G24" s="5" t="s">
        <v>217</v>
      </c>
      <c r="H24" s="5" t="s">
        <v>217</v>
      </c>
      <c r="I24" s="5" t="s">
        <v>217</v>
      </c>
      <c r="J24" s="5" t="s">
        <v>217</v>
      </c>
      <c r="K24" s="5" t="s">
        <v>217</v>
      </c>
      <c r="L24" s="5" t="s">
        <v>217</v>
      </c>
      <c r="M24" s="5" t="s">
        <v>217</v>
      </c>
      <c r="N24" s="5" t="s">
        <v>218</v>
      </c>
    </row>
    <row r="25" spans="1:14">
      <c r="A25" s="5" t="s">
        <v>367</v>
      </c>
      <c r="B25" s="5" t="s">
        <v>217</v>
      </c>
      <c r="C25" s="5" t="s">
        <v>217</v>
      </c>
      <c r="D25" s="5" t="s">
        <v>217</v>
      </c>
      <c r="E25" s="5" t="s">
        <v>217</v>
      </c>
      <c r="F25" s="5" t="s">
        <v>217</v>
      </c>
      <c r="G25" s="5" t="s">
        <v>217</v>
      </c>
      <c r="H25" s="5" t="s">
        <v>217</v>
      </c>
      <c r="I25" s="5" t="s">
        <v>217</v>
      </c>
      <c r="J25" s="5" t="s">
        <v>217</v>
      </c>
      <c r="K25" s="5" t="s">
        <v>217</v>
      </c>
      <c r="L25" s="5" t="s">
        <v>217</v>
      </c>
      <c r="M25" s="5" t="s">
        <v>217</v>
      </c>
      <c r="N25" s="5" t="s">
        <v>218</v>
      </c>
    </row>
    <row r="26" spans="1:14">
      <c r="A26" s="5" t="s">
        <v>368</v>
      </c>
      <c r="B26" s="5" t="s">
        <v>217</v>
      </c>
      <c r="C26" s="5" t="s">
        <v>217</v>
      </c>
      <c r="D26" s="5" t="s">
        <v>217</v>
      </c>
      <c r="E26" s="5" t="s">
        <v>217</v>
      </c>
      <c r="F26" s="5" t="s">
        <v>217</v>
      </c>
      <c r="G26" s="5" t="s">
        <v>217</v>
      </c>
      <c r="H26" s="5" t="s">
        <v>217</v>
      </c>
      <c r="I26" s="5" t="s">
        <v>217</v>
      </c>
      <c r="J26" s="5" t="s">
        <v>217</v>
      </c>
      <c r="K26" s="5" t="s">
        <v>217</v>
      </c>
      <c r="L26" s="5" t="s">
        <v>217</v>
      </c>
      <c r="M26" s="5" t="s">
        <v>217</v>
      </c>
      <c r="N26" s="5" t="s">
        <v>218</v>
      </c>
    </row>
    <row r="27" spans="1:14">
      <c r="A27" s="5" t="s">
        <v>369</v>
      </c>
      <c r="B27" s="6">
        <v>1100559.65</v>
      </c>
      <c r="C27" s="6">
        <v>11.41</v>
      </c>
      <c r="D27" s="6">
        <v>11.24</v>
      </c>
      <c r="E27" s="6">
        <v>47.79</v>
      </c>
      <c r="F27" s="6">
        <v>41.97</v>
      </c>
      <c r="G27" s="6">
        <v>196.65</v>
      </c>
      <c r="H27" s="6">
        <v>176.94</v>
      </c>
      <c r="I27" s="6">
        <v>13.36</v>
      </c>
      <c r="J27" s="6">
        <v>10.78</v>
      </c>
      <c r="K27" s="6">
        <v>14.57</v>
      </c>
      <c r="L27" s="6">
        <v>13.02</v>
      </c>
      <c r="M27" s="6">
        <v>10.65</v>
      </c>
      <c r="N27" s="5" t="s">
        <v>218</v>
      </c>
    </row>
    <row r="28" spans="1:14">
      <c r="A28" s="5" t="s">
        <v>370</v>
      </c>
      <c r="B28" s="6">
        <v>1304866.98</v>
      </c>
      <c r="C28" s="6">
        <v>14.96</v>
      </c>
      <c r="D28" s="6">
        <v>13.58</v>
      </c>
      <c r="E28" s="6">
        <v>55</v>
      </c>
      <c r="F28" s="6">
        <v>45.57</v>
      </c>
      <c r="G28" s="6">
        <v>197.14</v>
      </c>
      <c r="H28" s="6">
        <v>173.24</v>
      </c>
      <c r="I28" s="6">
        <v>17.05</v>
      </c>
      <c r="J28" s="6">
        <v>10.88</v>
      </c>
      <c r="K28" s="6">
        <v>9.19</v>
      </c>
      <c r="L28" s="6">
        <v>8.09</v>
      </c>
      <c r="M28" s="6">
        <v>9.7</v>
      </c>
      <c r="N28" s="5" t="s">
        <v>218</v>
      </c>
    </row>
    <row r="29" spans="1:14">
      <c r="A29" s="5" t="s">
        <v>371</v>
      </c>
      <c r="B29" s="6">
        <v>1329924.56</v>
      </c>
      <c r="C29" s="6">
        <v>4.12</v>
      </c>
      <c r="D29" s="6">
        <v>3.68</v>
      </c>
      <c r="E29" s="6">
        <v>36.73</v>
      </c>
      <c r="F29" s="6">
        <v>31.11</v>
      </c>
      <c r="G29" s="6">
        <v>226.12</v>
      </c>
      <c r="H29" s="6">
        <v>194.3</v>
      </c>
      <c r="I29" s="6">
        <v>7.92</v>
      </c>
      <c r="J29" s="6">
        <v>5.28</v>
      </c>
      <c r="K29" s="6">
        <v>7.15</v>
      </c>
      <c r="L29" s="6">
        <v>6.18</v>
      </c>
      <c r="M29" s="6">
        <v>9.45</v>
      </c>
      <c r="N29" s="5" t="s">
        <v>218</v>
      </c>
    </row>
    <row r="30" spans="1:14">
      <c r="A30" s="5" t="s">
        <v>372</v>
      </c>
      <c r="B30" s="6">
        <v>1365579.92</v>
      </c>
      <c r="C30" s="6">
        <v>1.48</v>
      </c>
      <c r="D30" s="6">
        <v>1.31</v>
      </c>
      <c r="E30" s="6">
        <v>35.91</v>
      </c>
      <c r="F30" s="6">
        <v>29.84</v>
      </c>
      <c r="G30" s="6">
        <v>221.87</v>
      </c>
      <c r="H30" s="6">
        <v>194.06</v>
      </c>
      <c r="I30" s="6">
        <v>5.2</v>
      </c>
      <c r="J30" s="6">
        <v>3.25</v>
      </c>
      <c r="K30" s="6">
        <v>10.28</v>
      </c>
      <c r="L30" s="6">
        <v>8.9</v>
      </c>
      <c r="M30" s="6">
        <v>9.44</v>
      </c>
      <c r="N30" s="5" t="s">
        <v>218</v>
      </c>
    </row>
    <row r="31" spans="1:14">
      <c r="A31" s="5" t="s">
        <v>373</v>
      </c>
      <c r="B31" s="6">
        <v>1383832.13</v>
      </c>
      <c r="C31" s="6">
        <v>1.66</v>
      </c>
      <c r="D31" s="6">
        <v>1.56</v>
      </c>
      <c r="E31" s="6">
        <v>29.27</v>
      </c>
      <c r="F31" s="6">
        <v>26.29</v>
      </c>
      <c r="G31" s="6">
        <v>211.58</v>
      </c>
      <c r="H31" s="6">
        <v>193.7</v>
      </c>
      <c r="I31" s="6">
        <v>0.17</v>
      </c>
      <c r="J31" s="6">
        <v>0.16</v>
      </c>
      <c r="K31" s="6">
        <v>9.86</v>
      </c>
      <c r="L31" s="6">
        <v>9.01</v>
      </c>
      <c r="M31" s="6">
        <v>10.2</v>
      </c>
      <c r="N31" s="5" t="s">
        <v>218</v>
      </c>
    </row>
    <row r="32" spans="1:14">
      <c r="A32" s="5" t="s">
        <v>374</v>
      </c>
      <c r="B32" s="6">
        <v>1368165.81</v>
      </c>
      <c r="C32" s="6">
        <v>1.31</v>
      </c>
      <c r="D32" s="6">
        <v>1.23</v>
      </c>
      <c r="E32" s="6">
        <v>31.74</v>
      </c>
      <c r="F32" s="6">
        <v>28.36</v>
      </c>
      <c r="G32" s="6">
        <v>223.59</v>
      </c>
      <c r="H32" s="6">
        <v>207.54</v>
      </c>
      <c r="I32" s="6">
        <v>0.21</v>
      </c>
      <c r="J32" s="6">
        <v>0.18</v>
      </c>
      <c r="K32" s="6">
        <v>12.78</v>
      </c>
      <c r="L32" s="6">
        <v>11.9</v>
      </c>
      <c r="M32" s="6">
        <v>10.27</v>
      </c>
      <c r="N32" s="5" t="s">
        <v>218</v>
      </c>
    </row>
    <row r="33" spans="1:14">
      <c r="A33" s="5" t="s">
        <v>375</v>
      </c>
      <c r="B33" s="5" t="s">
        <v>217</v>
      </c>
      <c r="C33" s="5" t="s">
        <v>217</v>
      </c>
      <c r="D33" s="5" t="s">
        <v>217</v>
      </c>
      <c r="E33" s="5" t="s">
        <v>217</v>
      </c>
      <c r="F33" s="5" t="s">
        <v>217</v>
      </c>
      <c r="G33" s="5" t="s">
        <v>217</v>
      </c>
      <c r="H33" s="5" t="s">
        <v>217</v>
      </c>
      <c r="I33" s="5" t="s">
        <v>217</v>
      </c>
      <c r="J33" s="5" t="s">
        <v>217</v>
      </c>
      <c r="K33" s="5" t="s">
        <v>217</v>
      </c>
      <c r="L33" s="5" t="s">
        <v>217</v>
      </c>
      <c r="M33" s="5" t="s">
        <v>217</v>
      </c>
      <c r="N33" s="5" t="s">
        <v>218</v>
      </c>
    </row>
    <row r="34" spans="1:14">
      <c r="A34" s="5" t="s">
        <v>376</v>
      </c>
      <c r="B34" s="5" t="s">
        <v>217</v>
      </c>
      <c r="C34" s="5" t="s">
        <v>217</v>
      </c>
      <c r="D34" s="5" t="s">
        <v>217</v>
      </c>
      <c r="E34" s="5" t="s">
        <v>217</v>
      </c>
      <c r="F34" s="5" t="s">
        <v>217</v>
      </c>
      <c r="G34" s="5" t="s">
        <v>217</v>
      </c>
      <c r="H34" s="5" t="s">
        <v>217</v>
      </c>
      <c r="I34" s="5" t="s">
        <v>217</v>
      </c>
      <c r="J34" s="5" t="s">
        <v>217</v>
      </c>
      <c r="K34" s="5" t="s">
        <v>217</v>
      </c>
      <c r="L34" s="5" t="s">
        <v>217</v>
      </c>
      <c r="M34" s="5" t="s">
        <v>217</v>
      </c>
      <c r="N34" s="5" t="s">
        <v>218</v>
      </c>
    </row>
    <row r="35" spans="1:23">
      <c r="A35" s="5" t="s">
        <v>377</v>
      </c>
      <c r="B35" s="6">
        <v>1351182.02</v>
      </c>
      <c r="C35" s="6">
        <v>1.44</v>
      </c>
      <c r="D35" s="6">
        <v>1.4</v>
      </c>
      <c r="E35" s="6">
        <v>33.42</v>
      </c>
      <c r="F35" s="6">
        <v>30.82</v>
      </c>
      <c r="G35" s="6">
        <v>179.27</v>
      </c>
      <c r="H35" s="6">
        <v>173.69</v>
      </c>
      <c r="I35" s="6">
        <v>0.53</v>
      </c>
      <c r="J35" s="6">
        <v>0.41</v>
      </c>
      <c r="K35" s="6">
        <v>8.09</v>
      </c>
      <c r="L35" s="6">
        <v>7.7</v>
      </c>
      <c r="M35" s="6">
        <v>10.67</v>
      </c>
      <c r="N35" s="5" t="s">
        <v>218</v>
      </c>
      <c r="O35" s="1" t="s">
        <v>378</v>
      </c>
      <c r="P35" s="1" t="s">
        <v>379</v>
      </c>
      <c r="Q35" s="1" t="s">
        <v>380</v>
      </c>
      <c r="R35" s="10" t="s">
        <v>381</v>
      </c>
      <c r="S35" s="10" t="s">
        <v>382</v>
      </c>
      <c r="T35" s="10" t="s">
        <v>383</v>
      </c>
      <c r="U35" s="10" t="s">
        <v>384</v>
      </c>
      <c r="V35" s="10" t="s">
        <v>385</v>
      </c>
      <c r="W35" s="10"/>
    </row>
    <row r="36" spans="1:14">
      <c r="A36" s="5" t="s">
        <v>250</v>
      </c>
      <c r="B36" s="6">
        <f>MAX(B5:B35)</f>
        <v>1383832.13</v>
      </c>
      <c r="C36" s="6">
        <f>MAX(C5:C35)</f>
        <v>14.96</v>
      </c>
      <c r="D36" s="6">
        <f t="shared" ref="D36:M36" si="0">MAX(D5:D35)</f>
        <v>13.58</v>
      </c>
      <c r="E36" s="6">
        <f t="shared" si="0"/>
        <v>55</v>
      </c>
      <c r="F36" s="6">
        <f t="shared" si="0"/>
        <v>45.57</v>
      </c>
      <c r="G36" s="6">
        <f t="shared" si="0"/>
        <v>260.24</v>
      </c>
      <c r="H36" s="6">
        <f t="shared" si="0"/>
        <v>207.54</v>
      </c>
      <c r="I36" s="6">
        <f t="shared" si="0"/>
        <v>17.05</v>
      </c>
      <c r="J36" s="6">
        <f t="shared" si="0"/>
        <v>10.88</v>
      </c>
      <c r="K36" s="6">
        <f t="shared" si="0"/>
        <v>27.92</v>
      </c>
      <c r="L36" s="6">
        <f t="shared" si="0"/>
        <v>25</v>
      </c>
      <c r="M36" s="6">
        <f t="shared" si="0"/>
        <v>11.44</v>
      </c>
      <c r="N36" s="5"/>
    </row>
    <row r="37" spans="1:14">
      <c r="A37" s="5" t="s">
        <v>249</v>
      </c>
      <c r="B37" s="6">
        <f>MIN(B5:B35)</f>
        <v>1100559.65</v>
      </c>
      <c r="C37" s="6">
        <f>MIN(C5:C35)</f>
        <v>1.11</v>
      </c>
      <c r="D37" s="6">
        <f t="shared" ref="D37:M37" si="1">MIN(D5:D35)</f>
        <v>1.12</v>
      </c>
      <c r="E37" s="6">
        <f t="shared" si="1"/>
        <v>23.33</v>
      </c>
      <c r="F37" s="6">
        <f t="shared" si="1"/>
        <v>22.73</v>
      </c>
      <c r="G37" s="6">
        <f t="shared" si="1"/>
        <v>127.34</v>
      </c>
      <c r="H37" s="6">
        <f t="shared" si="1"/>
        <v>126.95</v>
      </c>
      <c r="I37" s="6">
        <f t="shared" si="1"/>
        <v>0.13</v>
      </c>
      <c r="J37" s="6">
        <f t="shared" si="1"/>
        <v>0.12</v>
      </c>
      <c r="K37" s="6">
        <f t="shared" si="1"/>
        <v>7.15</v>
      </c>
      <c r="L37" s="6">
        <f t="shared" si="1"/>
        <v>6.18</v>
      </c>
      <c r="M37" s="6">
        <f t="shared" si="1"/>
        <v>8.19</v>
      </c>
      <c r="N37" s="12"/>
    </row>
    <row r="38" spans="1:22">
      <c r="A38" s="5" t="s">
        <v>251</v>
      </c>
      <c r="B38" s="6">
        <f>AVERAGE(B5:B35)</f>
        <v>1243634.82846154</v>
      </c>
      <c r="C38" s="7">
        <f>AVERAGE(C5:C35)</f>
        <v>2.45961538461538</v>
      </c>
      <c r="D38" s="7">
        <f t="shared" ref="D38:M38" si="2">AVERAGE(D5:D35)</f>
        <v>2.28538461538462</v>
      </c>
      <c r="E38" s="7">
        <f t="shared" si="2"/>
        <v>35.3446153846154</v>
      </c>
      <c r="F38" s="7">
        <f t="shared" si="2"/>
        <v>30.2076923076923</v>
      </c>
      <c r="G38" s="7">
        <f t="shared" si="2"/>
        <v>201.222692307692</v>
      </c>
      <c r="H38" s="7">
        <f t="shared" si="2"/>
        <v>179.471923076923</v>
      </c>
      <c r="I38" s="7">
        <f t="shared" si="2"/>
        <v>3.20115384615385</v>
      </c>
      <c r="J38" s="7">
        <f t="shared" si="2"/>
        <v>2.17884615384615</v>
      </c>
      <c r="K38" s="7">
        <f t="shared" si="2"/>
        <v>15.0542307692308</v>
      </c>
      <c r="L38" s="7">
        <f t="shared" si="2"/>
        <v>13.5384615384615</v>
      </c>
      <c r="M38" s="7">
        <f t="shared" si="2"/>
        <v>9.92653846153846</v>
      </c>
      <c r="N38" s="12"/>
      <c r="O38" s="1">
        <v>744</v>
      </c>
      <c r="P38" s="9">
        <v>653.18</v>
      </c>
      <c r="Q38" s="9">
        <f>B38/24</f>
        <v>51818.1178525641</v>
      </c>
      <c r="R38" s="9">
        <f>D38*Q38*P38/1000000</f>
        <v>77.3524034372802</v>
      </c>
      <c r="S38" s="9">
        <f>F38*P38*Q38/1000000</f>
        <v>1022.42641635207</v>
      </c>
      <c r="T38" s="9">
        <f>H38*Q38*P38/1000000</f>
        <v>6074.50689308781</v>
      </c>
      <c r="U38" s="9">
        <f>L38*P38*Q38/1000000</f>
        <v>458.230326656389</v>
      </c>
      <c r="V38" s="9">
        <f>J38*Q38*P38/1000000</f>
        <v>73.7464431962626</v>
      </c>
    </row>
    <row r="40" spans="17:22">
      <c r="Q40" s="17" t="s">
        <v>386</v>
      </c>
      <c r="R40" s="18" t="s">
        <v>387</v>
      </c>
      <c r="S40" s="17" t="s">
        <v>388</v>
      </c>
      <c r="T40" s="17" t="s">
        <v>389</v>
      </c>
      <c r="U40" s="17" t="s">
        <v>390</v>
      </c>
      <c r="V40" s="17" t="s">
        <v>391</v>
      </c>
    </row>
    <row r="41" spans="18:22">
      <c r="R41" s="17">
        <v>2.18</v>
      </c>
      <c r="S41" s="17">
        <v>0.95</v>
      </c>
      <c r="T41" s="17">
        <v>0.95</v>
      </c>
      <c r="U41" s="17">
        <v>10.75</v>
      </c>
      <c r="V41" s="17">
        <v>16.7</v>
      </c>
    </row>
    <row r="42" spans="18:22">
      <c r="R42" s="18" t="s">
        <v>392</v>
      </c>
      <c r="S42" s="17" t="s">
        <v>388</v>
      </c>
      <c r="T42" s="17" t="s">
        <v>389</v>
      </c>
      <c r="U42" s="17" t="s">
        <v>390</v>
      </c>
      <c r="V42" s="17" t="s">
        <v>391</v>
      </c>
    </row>
    <row r="43" spans="18:22">
      <c r="R43" s="19">
        <f>R38/R41</f>
        <v>35.482753870312</v>
      </c>
      <c r="S43" s="19">
        <f>S38/S41</f>
        <v>1076.23833300218</v>
      </c>
      <c r="T43" s="19">
        <f>T38/T41</f>
        <v>6394.21778219769</v>
      </c>
      <c r="U43" s="19">
        <f>U38/U41</f>
        <v>42.6260768982687</v>
      </c>
      <c r="V43" s="19">
        <f>V38/V41</f>
        <v>4.41595468241093</v>
      </c>
    </row>
  </sheetData>
  <mergeCells count="16">
    <mergeCell ref="A1:J1"/>
    <mergeCell ref="A2:N2"/>
    <mergeCell ref="A3:A4"/>
    <mergeCell ref="B3:B4"/>
    <mergeCell ref="C3:C4"/>
    <mergeCell ref="D3:D4"/>
    <mergeCell ref="E3:E4"/>
    <mergeCell ref="F3:F4"/>
    <mergeCell ref="G3:G4"/>
    <mergeCell ref="H3:H4"/>
    <mergeCell ref="I3:I4"/>
    <mergeCell ref="J3:J4"/>
    <mergeCell ref="K3:K4"/>
    <mergeCell ref="L3:L4"/>
    <mergeCell ref="M3:M4"/>
    <mergeCell ref="N3:N4"/>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附件1</vt:lpstr>
      <vt:lpstr>附件2</vt:lpstr>
      <vt:lpstr>附件3</vt:lpstr>
      <vt:lpstr>附件4</vt:lpstr>
      <vt:lpstr>12月</vt:lpstr>
      <vt:lpstr>11月</vt:lpstr>
      <vt:lpstr>10月</vt:lpstr>
      <vt:lpstr>9月</vt:lpstr>
      <vt:lpstr>8月</vt:lpstr>
      <vt:lpstr>7月</vt:lpstr>
      <vt:lpstr>6月</vt:lpstr>
      <vt:lpstr>5月</vt:lpstr>
      <vt:lpstr>4月</vt:lpstr>
      <vt:lpstr>3月</vt:lpstr>
      <vt:lpstr>2月</vt:lpstr>
      <vt:lpstr>1月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2015-06-05T18:17:00Z</dcterms:created>
  <cp:lastPrinted>2020-09-21T03:14:00Z</cp:lastPrinted>
  <dcterms:modified xsi:type="dcterms:W3CDTF">2024-10-23T00:31:10Z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2052-11.8.2.8959</vt:lpwstr>
  </property>
</Properties>
</file>